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tabRatio="924" activeTab="0"/>
  </bookViews>
  <sheets>
    <sheet name="CSS DATA" sheetId="1" r:id="rId1"/>
    <sheet name="Proceddings" sheetId="2" r:id="rId2"/>
    <sheet name="CSS Bill" sheetId="3" r:id="rId3"/>
    <sheet name="CSS Bill Inner Sheet" sheetId="4" r:id="rId4"/>
    <sheet name="Interest Bill" sheetId="5" r:id="rId5"/>
    <sheet name="Interest Bill inner Sheet" sheetId="6" r:id="rId6"/>
    <sheet name="ANNEXURE" sheetId="7" r:id="rId7"/>
    <sheet name="Schedule" sheetId="8" r:id="rId8"/>
    <sheet name="Sheet4" sheetId="9" state="hidden" r:id="rId9"/>
  </sheets>
  <definedNames>
    <definedName name="_xlnm.Print_Area" localSheetId="6">'ANNEXURE'!$A$1:$G$33</definedName>
    <definedName name="_xlnm.Print_Area" localSheetId="2">'CSS Bill'!$A$1:$AI$58</definedName>
    <definedName name="_xlnm.Print_Area" localSheetId="5">'Interest Bill inner Sheet'!$A$1:$H$43</definedName>
  </definedNames>
  <calcPr fullCalcOnLoad="1"/>
</workbook>
</file>

<file path=xl/comments1.xml><?xml version="1.0" encoding="utf-8"?>
<comments xmlns="http://schemas.openxmlformats.org/spreadsheetml/2006/main">
  <authors>
    <author>intel</author>
  </authors>
  <commentList>
    <comment ref="F14" authorId="0">
      <text>
        <r>
          <rPr>
            <b/>
            <sz val="8"/>
            <rFont val="Tahoma"/>
            <family val="0"/>
          </rPr>
          <t>Enter 10% of CPS amount, If 10% of arrears already Credited  to CPS A/c, than enter “0”</t>
        </r>
        <r>
          <rPr>
            <sz val="8"/>
            <rFont val="Tahoma"/>
            <family val="0"/>
          </rPr>
          <t xml:space="preserve">
</t>
        </r>
      </text>
    </comment>
    <comment ref="F15" authorId="0">
      <text>
        <r>
          <rPr>
            <b/>
            <sz val="8"/>
            <rFont val="Tahoma"/>
            <family val="0"/>
          </rPr>
          <t>Enter 10% of CPS amount, If 10% of arrears already Credited  to CPS A/c, than enter “0”</t>
        </r>
        <r>
          <rPr>
            <sz val="8"/>
            <rFont val="Tahoma"/>
            <family val="0"/>
          </rPr>
          <t xml:space="preserve">
</t>
        </r>
      </text>
    </comment>
    <comment ref="F16" authorId="0">
      <text>
        <r>
          <rPr>
            <b/>
            <sz val="8"/>
            <rFont val="Tahoma"/>
            <family val="0"/>
          </rPr>
          <t>Enter 10% of CPS amount, If 10% of arrears already Credited  to CPS A/c, than enter “0”</t>
        </r>
        <r>
          <rPr>
            <sz val="8"/>
            <rFont val="Tahoma"/>
            <family val="0"/>
          </rPr>
          <t xml:space="preserve">
</t>
        </r>
      </text>
    </comment>
    <comment ref="F17" authorId="0">
      <text>
        <r>
          <rPr>
            <b/>
            <sz val="8"/>
            <rFont val="Tahoma"/>
            <family val="0"/>
          </rPr>
          <t>Enter 10% of CPS amount, If 10% of arrears already Credited  to CPS A/c, than enter “0”</t>
        </r>
        <r>
          <rPr>
            <sz val="8"/>
            <rFont val="Tahoma"/>
            <family val="0"/>
          </rPr>
          <t xml:space="preserve">
</t>
        </r>
      </text>
    </comment>
    <comment ref="F18" authorId="0">
      <text>
        <r>
          <rPr>
            <b/>
            <sz val="8"/>
            <rFont val="Tahoma"/>
            <family val="0"/>
          </rPr>
          <t>Enter 10% of CPS amount, If 10% of arrears already Credited  to CPS A/c, than enter “0”</t>
        </r>
        <r>
          <rPr>
            <sz val="8"/>
            <rFont val="Tahoma"/>
            <family val="0"/>
          </rPr>
          <t xml:space="preserve">
</t>
        </r>
      </text>
    </comment>
    <comment ref="F20" authorId="0">
      <text>
        <r>
          <rPr>
            <b/>
            <sz val="8"/>
            <rFont val="Tahoma"/>
            <family val="0"/>
          </rPr>
          <t>Enter 10% of CPS amount, If 10% of arrears already Credited  to CPS A/c, than enter “0”</t>
        </r>
        <r>
          <rPr>
            <sz val="8"/>
            <rFont val="Tahoma"/>
            <family val="0"/>
          </rPr>
          <t xml:space="preserve">
</t>
        </r>
      </text>
    </comment>
    <comment ref="F22" authorId="0">
      <text>
        <r>
          <rPr>
            <b/>
            <sz val="8"/>
            <rFont val="Tahoma"/>
            <family val="0"/>
          </rPr>
          <t>Enter 10% of CPS amount, If 10% of arrears already Credited  to CPS A/c, than enter “0”</t>
        </r>
        <r>
          <rPr>
            <sz val="8"/>
            <rFont val="Tahoma"/>
            <family val="0"/>
          </rPr>
          <t xml:space="preserve">
</t>
        </r>
      </text>
    </comment>
    <comment ref="F19" authorId="0">
      <text>
        <r>
          <rPr>
            <b/>
            <sz val="8"/>
            <rFont val="Tahoma"/>
            <family val="0"/>
          </rPr>
          <t>Enter 10% of CPS amount, If 10% of arrears already Credited  to CPS A/c, than enter “0”</t>
        </r>
        <r>
          <rPr>
            <sz val="8"/>
            <rFont val="Tahoma"/>
            <family val="0"/>
          </rPr>
          <t xml:space="preserve">
</t>
        </r>
      </text>
    </comment>
    <comment ref="F21" authorId="0">
      <text>
        <r>
          <rPr>
            <b/>
            <sz val="8"/>
            <rFont val="Tahoma"/>
            <family val="0"/>
          </rPr>
          <t>Enter 10% of CPS amount, If 10% of arrears already Credited  to CPS A/c, than enter “0”</t>
        </r>
        <r>
          <rPr>
            <sz val="8"/>
            <rFont val="Tahoma"/>
            <family val="0"/>
          </rPr>
          <t xml:space="preserve">
</t>
        </r>
      </text>
    </comment>
    <comment ref="F23" authorId="0">
      <text>
        <r>
          <rPr>
            <b/>
            <sz val="8"/>
            <rFont val="Tahoma"/>
            <family val="0"/>
          </rPr>
          <t>Enter 10% of CPS amount, If 10% of arrears already Credited  to CPS A/c, than enter “0”</t>
        </r>
        <r>
          <rPr>
            <sz val="8"/>
            <rFont val="Tahoma"/>
            <family val="0"/>
          </rPr>
          <t xml:space="preserve">
</t>
        </r>
      </text>
    </comment>
    <comment ref="F24" authorId="0">
      <text>
        <r>
          <rPr>
            <b/>
            <sz val="8"/>
            <rFont val="Tahoma"/>
            <family val="0"/>
          </rPr>
          <t>Enter 10% of CPS amount, If 10% of arrears already Credited  to CPS A/c, than enter “0”</t>
        </r>
        <r>
          <rPr>
            <sz val="8"/>
            <rFont val="Tahoma"/>
            <family val="0"/>
          </rPr>
          <t xml:space="preserve">
</t>
        </r>
      </text>
    </comment>
    <comment ref="F26" authorId="0">
      <text>
        <r>
          <rPr>
            <b/>
            <sz val="8"/>
            <rFont val="Tahoma"/>
            <family val="0"/>
          </rPr>
          <t>Enter 10% of CPS amount, If 10% of arrears already Credited  to CPS A/c, than enter “0”</t>
        </r>
        <r>
          <rPr>
            <sz val="8"/>
            <rFont val="Tahoma"/>
            <family val="0"/>
          </rPr>
          <t xml:space="preserve">
</t>
        </r>
      </text>
    </comment>
    <comment ref="F28" authorId="0">
      <text>
        <r>
          <rPr>
            <b/>
            <sz val="8"/>
            <rFont val="Tahoma"/>
            <family val="0"/>
          </rPr>
          <t>Enter 10% of CPS amount, If 10% of arrears already Credited  to CPS A/c, than enter “0”</t>
        </r>
        <r>
          <rPr>
            <sz val="8"/>
            <rFont val="Tahoma"/>
            <family val="0"/>
          </rPr>
          <t xml:space="preserve">
</t>
        </r>
      </text>
    </comment>
    <comment ref="F30" authorId="0">
      <text>
        <r>
          <rPr>
            <b/>
            <sz val="8"/>
            <rFont val="Tahoma"/>
            <family val="0"/>
          </rPr>
          <t>Enter 10% of CPS amount, If 10% of arrears already Credited  to CPS A/c, than enter “0”</t>
        </r>
        <r>
          <rPr>
            <sz val="8"/>
            <rFont val="Tahoma"/>
            <family val="0"/>
          </rPr>
          <t xml:space="preserve">
</t>
        </r>
      </text>
    </comment>
    <comment ref="F32" authorId="0">
      <text>
        <r>
          <rPr>
            <b/>
            <sz val="8"/>
            <rFont val="Tahoma"/>
            <family val="0"/>
          </rPr>
          <t>Enter 10% of CPS amount, If 10% of arrears already Credited  to CPS A/c, than enter “0”</t>
        </r>
        <r>
          <rPr>
            <sz val="8"/>
            <rFont val="Tahoma"/>
            <family val="0"/>
          </rPr>
          <t xml:space="preserve">
</t>
        </r>
      </text>
    </comment>
    <comment ref="F25" authorId="0">
      <text>
        <r>
          <rPr>
            <b/>
            <sz val="8"/>
            <rFont val="Tahoma"/>
            <family val="0"/>
          </rPr>
          <t>Enter 10% of CPS amount, If 10% of arrears already Credited  to CPS A/c, than enter “0”</t>
        </r>
        <r>
          <rPr>
            <sz val="8"/>
            <rFont val="Tahoma"/>
            <family val="0"/>
          </rPr>
          <t xml:space="preserve">
</t>
        </r>
      </text>
    </comment>
    <comment ref="F27" authorId="0">
      <text>
        <r>
          <rPr>
            <b/>
            <sz val="8"/>
            <rFont val="Tahoma"/>
            <family val="0"/>
          </rPr>
          <t>Enter 10% of CPS amount, If 10% of arrears already Credited  to CPS A/c, than enter “0”</t>
        </r>
        <r>
          <rPr>
            <sz val="8"/>
            <rFont val="Tahoma"/>
            <family val="0"/>
          </rPr>
          <t xml:space="preserve">
</t>
        </r>
      </text>
    </comment>
    <comment ref="F29" authorId="0">
      <text>
        <r>
          <rPr>
            <b/>
            <sz val="8"/>
            <rFont val="Tahoma"/>
            <family val="0"/>
          </rPr>
          <t>Enter 10% of CPS amount, If 10% of arrears already Credited  to CPS A/c, than enter “0”</t>
        </r>
        <r>
          <rPr>
            <sz val="8"/>
            <rFont val="Tahoma"/>
            <family val="0"/>
          </rPr>
          <t xml:space="preserve">
</t>
        </r>
      </text>
    </comment>
    <comment ref="F31" authorId="0">
      <text>
        <r>
          <rPr>
            <b/>
            <sz val="8"/>
            <rFont val="Tahoma"/>
            <family val="0"/>
          </rPr>
          <t>Enter 10% of CPS amount, If 10% of arrears already Credited  to CPS A/c, than enter “0”</t>
        </r>
        <r>
          <rPr>
            <sz val="8"/>
            <rFont val="Tahoma"/>
            <family val="0"/>
          </rPr>
          <t xml:space="preserve">
</t>
        </r>
      </text>
    </comment>
    <comment ref="F33" authorId="0">
      <text>
        <r>
          <rPr>
            <b/>
            <sz val="8"/>
            <rFont val="Tahoma"/>
            <family val="0"/>
          </rPr>
          <t>Enter 10% of CPS amount, If 10% of arrears already Credited  to CPS A/c, than enter “0”</t>
        </r>
        <r>
          <rPr>
            <sz val="8"/>
            <rFont val="Tahoma"/>
            <family val="0"/>
          </rPr>
          <t xml:space="preserve">
</t>
        </r>
      </text>
    </comment>
    <comment ref="E14" authorId="0">
      <text>
        <r>
          <rPr>
            <b/>
            <sz val="8"/>
            <rFont val="Tahoma"/>
            <family val="0"/>
          </rPr>
          <t>Enter Arrear amount Credited in to CSS A/c</t>
        </r>
        <r>
          <rPr>
            <sz val="8"/>
            <rFont val="Tahoma"/>
            <family val="0"/>
          </rPr>
          <t xml:space="preserve">
</t>
        </r>
      </text>
    </comment>
    <comment ref="E15" authorId="0">
      <text>
        <r>
          <rPr>
            <b/>
            <sz val="8"/>
            <rFont val="Tahoma"/>
            <family val="0"/>
          </rPr>
          <t>Enter Arrear amount Credited in to CSS A/c</t>
        </r>
        <r>
          <rPr>
            <sz val="8"/>
            <rFont val="Tahoma"/>
            <family val="0"/>
          </rPr>
          <t xml:space="preserve">
</t>
        </r>
      </text>
    </comment>
    <comment ref="E16" authorId="0">
      <text>
        <r>
          <rPr>
            <b/>
            <sz val="8"/>
            <rFont val="Tahoma"/>
            <family val="0"/>
          </rPr>
          <t>Enter Arrear amount Credited in to CSS A/c</t>
        </r>
        <r>
          <rPr>
            <sz val="8"/>
            <rFont val="Tahoma"/>
            <family val="0"/>
          </rPr>
          <t xml:space="preserve">
</t>
        </r>
      </text>
    </comment>
    <comment ref="E17" authorId="0">
      <text>
        <r>
          <rPr>
            <b/>
            <sz val="8"/>
            <rFont val="Tahoma"/>
            <family val="0"/>
          </rPr>
          <t>Enter Arrear amount Credited in to CSS A/c</t>
        </r>
        <r>
          <rPr>
            <sz val="8"/>
            <rFont val="Tahoma"/>
            <family val="0"/>
          </rPr>
          <t xml:space="preserve">
</t>
        </r>
      </text>
    </comment>
    <comment ref="E18" authorId="0">
      <text>
        <r>
          <rPr>
            <b/>
            <sz val="8"/>
            <rFont val="Tahoma"/>
            <family val="0"/>
          </rPr>
          <t>Enter Arrear amount Credited in to CSS A/c</t>
        </r>
        <r>
          <rPr>
            <sz val="8"/>
            <rFont val="Tahoma"/>
            <family val="0"/>
          </rPr>
          <t xml:space="preserve">
</t>
        </r>
      </text>
    </comment>
    <comment ref="E19" authorId="0">
      <text>
        <r>
          <rPr>
            <b/>
            <sz val="8"/>
            <rFont val="Tahoma"/>
            <family val="0"/>
          </rPr>
          <t>Enter Arrear amount Credited in to CSS A/c</t>
        </r>
        <r>
          <rPr>
            <sz val="8"/>
            <rFont val="Tahoma"/>
            <family val="0"/>
          </rPr>
          <t xml:space="preserve">
</t>
        </r>
      </text>
    </comment>
    <comment ref="E20" authorId="0">
      <text>
        <r>
          <rPr>
            <b/>
            <sz val="8"/>
            <rFont val="Tahoma"/>
            <family val="0"/>
          </rPr>
          <t>Enter Arrear amount Credited in to CSS A/c</t>
        </r>
        <r>
          <rPr>
            <sz val="8"/>
            <rFont val="Tahoma"/>
            <family val="0"/>
          </rPr>
          <t xml:space="preserve">
</t>
        </r>
      </text>
    </comment>
    <comment ref="E21" authorId="0">
      <text>
        <r>
          <rPr>
            <b/>
            <sz val="8"/>
            <rFont val="Tahoma"/>
            <family val="0"/>
          </rPr>
          <t>Enter Arrear amount Credited in to CSS A/c</t>
        </r>
        <r>
          <rPr>
            <sz val="8"/>
            <rFont val="Tahoma"/>
            <family val="0"/>
          </rPr>
          <t xml:space="preserve">
</t>
        </r>
      </text>
    </comment>
    <comment ref="E22" authorId="0">
      <text>
        <r>
          <rPr>
            <b/>
            <sz val="8"/>
            <rFont val="Tahoma"/>
            <family val="0"/>
          </rPr>
          <t>Enter Arrear amount Credited in to CSS A/c</t>
        </r>
        <r>
          <rPr>
            <sz val="8"/>
            <rFont val="Tahoma"/>
            <family val="0"/>
          </rPr>
          <t xml:space="preserve">
</t>
        </r>
      </text>
    </comment>
    <comment ref="E23" authorId="0">
      <text>
        <r>
          <rPr>
            <b/>
            <sz val="8"/>
            <rFont val="Tahoma"/>
            <family val="0"/>
          </rPr>
          <t>Enter Arrear amount Credited in to CSS A/c</t>
        </r>
        <r>
          <rPr>
            <sz val="8"/>
            <rFont val="Tahoma"/>
            <family val="0"/>
          </rPr>
          <t xml:space="preserve">
</t>
        </r>
      </text>
    </comment>
    <comment ref="E24" authorId="0">
      <text>
        <r>
          <rPr>
            <b/>
            <sz val="8"/>
            <rFont val="Tahoma"/>
            <family val="0"/>
          </rPr>
          <t>Enter Arrear amount Credited in to CSS A/c</t>
        </r>
        <r>
          <rPr>
            <sz val="8"/>
            <rFont val="Tahoma"/>
            <family val="0"/>
          </rPr>
          <t xml:space="preserve">
</t>
        </r>
      </text>
    </comment>
    <comment ref="E25" authorId="0">
      <text>
        <r>
          <rPr>
            <b/>
            <sz val="8"/>
            <rFont val="Tahoma"/>
            <family val="0"/>
          </rPr>
          <t>Enter Arrear amount Credited in to CSS A/c</t>
        </r>
        <r>
          <rPr>
            <sz val="8"/>
            <rFont val="Tahoma"/>
            <family val="0"/>
          </rPr>
          <t xml:space="preserve">
</t>
        </r>
      </text>
    </comment>
    <comment ref="E26" authorId="0">
      <text>
        <r>
          <rPr>
            <b/>
            <sz val="8"/>
            <rFont val="Tahoma"/>
            <family val="0"/>
          </rPr>
          <t>Enter Arrear amount Credited in to CSS A/c</t>
        </r>
        <r>
          <rPr>
            <sz val="8"/>
            <rFont val="Tahoma"/>
            <family val="0"/>
          </rPr>
          <t xml:space="preserve">
</t>
        </r>
      </text>
    </comment>
    <comment ref="E27" authorId="0">
      <text>
        <r>
          <rPr>
            <b/>
            <sz val="8"/>
            <rFont val="Tahoma"/>
            <family val="0"/>
          </rPr>
          <t>Enter Arrear amount Credited in to CSS A/c</t>
        </r>
        <r>
          <rPr>
            <sz val="8"/>
            <rFont val="Tahoma"/>
            <family val="0"/>
          </rPr>
          <t xml:space="preserve">
</t>
        </r>
      </text>
    </comment>
    <comment ref="E28" authorId="0">
      <text>
        <r>
          <rPr>
            <b/>
            <sz val="8"/>
            <rFont val="Tahoma"/>
            <family val="0"/>
          </rPr>
          <t>Enter Arrear amount Credited in to CSS A/c</t>
        </r>
        <r>
          <rPr>
            <sz val="8"/>
            <rFont val="Tahoma"/>
            <family val="0"/>
          </rPr>
          <t xml:space="preserve">
</t>
        </r>
      </text>
    </comment>
    <comment ref="E29" authorId="0">
      <text>
        <r>
          <rPr>
            <b/>
            <sz val="8"/>
            <rFont val="Tahoma"/>
            <family val="0"/>
          </rPr>
          <t>Enter Arrear amount Credited in to CSS A/c</t>
        </r>
        <r>
          <rPr>
            <sz val="8"/>
            <rFont val="Tahoma"/>
            <family val="0"/>
          </rPr>
          <t xml:space="preserve">
</t>
        </r>
      </text>
    </comment>
    <comment ref="E30" authorId="0">
      <text>
        <r>
          <rPr>
            <b/>
            <sz val="8"/>
            <rFont val="Tahoma"/>
            <family val="0"/>
          </rPr>
          <t>Enter Arrear amount Credited in to CSS A/c</t>
        </r>
        <r>
          <rPr>
            <sz val="8"/>
            <rFont val="Tahoma"/>
            <family val="0"/>
          </rPr>
          <t xml:space="preserve">
</t>
        </r>
      </text>
    </comment>
    <comment ref="E31" authorId="0">
      <text>
        <r>
          <rPr>
            <b/>
            <sz val="8"/>
            <rFont val="Tahoma"/>
            <family val="0"/>
          </rPr>
          <t>Enter Arrear amount Credited in to CSS A/c</t>
        </r>
        <r>
          <rPr>
            <sz val="8"/>
            <rFont val="Tahoma"/>
            <family val="0"/>
          </rPr>
          <t xml:space="preserve">
</t>
        </r>
      </text>
    </comment>
    <comment ref="E32" authorId="0">
      <text>
        <r>
          <rPr>
            <b/>
            <sz val="8"/>
            <rFont val="Tahoma"/>
            <family val="0"/>
          </rPr>
          <t>Enter Arrear amount Credited in to CSS A/c</t>
        </r>
        <r>
          <rPr>
            <sz val="8"/>
            <rFont val="Tahoma"/>
            <family val="0"/>
          </rPr>
          <t xml:space="preserve">
</t>
        </r>
      </text>
    </comment>
    <comment ref="E33" authorId="0">
      <text>
        <r>
          <rPr>
            <b/>
            <sz val="8"/>
            <rFont val="Tahoma"/>
            <family val="0"/>
          </rPr>
          <t>Enter Arrear amount Credited in to CSS A/c</t>
        </r>
        <r>
          <rPr>
            <sz val="8"/>
            <rFont val="Tahoma"/>
            <family val="0"/>
          </rPr>
          <t xml:space="preserve">
</t>
        </r>
      </text>
    </comment>
    <comment ref="D14" authorId="0">
      <text>
        <r>
          <rPr>
            <b/>
            <sz val="8"/>
            <rFont val="Tahoma"/>
            <family val="0"/>
          </rPr>
          <t>Enter Token No. &amp; Date</t>
        </r>
        <r>
          <rPr>
            <sz val="8"/>
            <rFont val="Tahoma"/>
            <family val="0"/>
          </rPr>
          <t xml:space="preserve">
</t>
        </r>
      </text>
    </comment>
    <comment ref="D15" authorId="0">
      <text>
        <r>
          <rPr>
            <b/>
            <sz val="8"/>
            <rFont val="Tahoma"/>
            <family val="0"/>
          </rPr>
          <t>Enter Token No. &amp; Date</t>
        </r>
        <r>
          <rPr>
            <sz val="8"/>
            <rFont val="Tahoma"/>
            <family val="0"/>
          </rPr>
          <t xml:space="preserve">
</t>
        </r>
      </text>
    </comment>
    <comment ref="D16" authorId="0">
      <text>
        <r>
          <rPr>
            <b/>
            <sz val="8"/>
            <rFont val="Tahoma"/>
            <family val="0"/>
          </rPr>
          <t>Enter Token No. &amp; Date</t>
        </r>
        <r>
          <rPr>
            <sz val="8"/>
            <rFont val="Tahoma"/>
            <family val="0"/>
          </rPr>
          <t xml:space="preserve">
</t>
        </r>
      </text>
    </comment>
    <comment ref="D17" authorId="0">
      <text>
        <r>
          <rPr>
            <b/>
            <sz val="8"/>
            <rFont val="Tahoma"/>
            <family val="0"/>
          </rPr>
          <t>Enter Token No. &amp; Date</t>
        </r>
        <r>
          <rPr>
            <sz val="8"/>
            <rFont val="Tahoma"/>
            <family val="0"/>
          </rPr>
          <t xml:space="preserve">
</t>
        </r>
      </text>
    </comment>
    <comment ref="D18" authorId="0">
      <text>
        <r>
          <rPr>
            <b/>
            <sz val="8"/>
            <rFont val="Tahoma"/>
            <family val="0"/>
          </rPr>
          <t>Enter Token No. &amp; Date</t>
        </r>
        <r>
          <rPr>
            <sz val="8"/>
            <rFont val="Tahoma"/>
            <family val="0"/>
          </rPr>
          <t xml:space="preserve">
</t>
        </r>
      </text>
    </comment>
    <comment ref="D19" authorId="0">
      <text>
        <r>
          <rPr>
            <b/>
            <sz val="8"/>
            <rFont val="Tahoma"/>
            <family val="0"/>
          </rPr>
          <t>Enter Token No. &amp; Date</t>
        </r>
        <r>
          <rPr>
            <sz val="8"/>
            <rFont val="Tahoma"/>
            <family val="0"/>
          </rPr>
          <t xml:space="preserve">
</t>
        </r>
      </text>
    </comment>
    <comment ref="D20" authorId="0">
      <text>
        <r>
          <rPr>
            <b/>
            <sz val="8"/>
            <rFont val="Tahoma"/>
            <family val="0"/>
          </rPr>
          <t>Enter Token No. &amp; Date</t>
        </r>
        <r>
          <rPr>
            <sz val="8"/>
            <rFont val="Tahoma"/>
            <family val="0"/>
          </rPr>
          <t xml:space="preserve">
</t>
        </r>
      </text>
    </comment>
    <comment ref="D21" authorId="0">
      <text>
        <r>
          <rPr>
            <b/>
            <sz val="8"/>
            <rFont val="Tahoma"/>
            <family val="0"/>
          </rPr>
          <t>Enter Token No. &amp; Date</t>
        </r>
        <r>
          <rPr>
            <sz val="8"/>
            <rFont val="Tahoma"/>
            <family val="0"/>
          </rPr>
          <t xml:space="preserve">
</t>
        </r>
      </text>
    </comment>
    <comment ref="D22" authorId="0">
      <text>
        <r>
          <rPr>
            <b/>
            <sz val="8"/>
            <rFont val="Tahoma"/>
            <family val="0"/>
          </rPr>
          <t>Enter Token No. &amp; Date</t>
        </r>
        <r>
          <rPr>
            <sz val="8"/>
            <rFont val="Tahoma"/>
            <family val="0"/>
          </rPr>
          <t xml:space="preserve">
</t>
        </r>
      </text>
    </comment>
    <comment ref="D23" authorId="0">
      <text>
        <r>
          <rPr>
            <b/>
            <sz val="8"/>
            <rFont val="Tahoma"/>
            <family val="0"/>
          </rPr>
          <t>Enter Token No. &amp; Date</t>
        </r>
        <r>
          <rPr>
            <sz val="8"/>
            <rFont val="Tahoma"/>
            <family val="0"/>
          </rPr>
          <t xml:space="preserve">
</t>
        </r>
      </text>
    </comment>
    <comment ref="D24" authorId="0">
      <text>
        <r>
          <rPr>
            <b/>
            <sz val="8"/>
            <rFont val="Tahoma"/>
            <family val="0"/>
          </rPr>
          <t>Enter Token No. &amp; Date</t>
        </r>
        <r>
          <rPr>
            <sz val="8"/>
            <rFont val="Tahoma"/>
            <family val="0"/>
          </rPr>
          <t xml:space="preserve">
</t>
        </r>
      </text>
    </comment>
    <comment ref="D25" authorId="0">
      <text>
        <r>
          <rPr>
            <b/>
            <sz val="8"/>
            <rFont val="Tahoma"/>
            <family val="0"/>
          </rPr>
          <t>Enter Token No. &amp; Date</t>
        </r>
        <r>
          <rPr>
            <sz val="8"/>
            <rFont val="Tahoma"/>
            <family val="0"/>
          </rPr>
          <t xml:space="preserve">
</t>
        </r>
      </text>
    </comment>
    <comment ref="D26" authorId="0">
      <text>
        <r>
          <rPr>
            <b/>
            <sz val="8"/>
            <rFont val="Tahoma"/>
            <family val="0"/>
          </rPr>
          <t>Enter Token No. &amp; Date</t>
        </r>
        <r>
          <rPr>
            <sz val="8"/>
            <rFont val="Tahoma"/>
            <family val="0"/>
          </rPr>
          <t xml:space="preserve">
</t>
        </r>
      </text>
    </comment>
    <comment ref="D27" authorId="0">
      <text>
        <r>
          <rPr>
            <b/>
            <sz val="8"/>
            <rFont val="Tahoma"/>
            <family val="0"/>
          </rPr>
          <t>Enter Token No. &amp; Date</t>
        </r>
        <r>
          <rPr>
            <sz val="8"/>
            <rFont val="Tahoma"/>
            <family val="0"/>
          </rPr>
          <t xml:space="preserve">
</t>
        </r>
      </text>
    </comment>
    <comment ref="D28" authorId="0">
      <text>
        <r>
          <rPr>
            <b/>
            <sz val="8"/>
            <rFont val="Tahoma"/>
            <family val="0"/>
          </rPr>
          <t>Enter Token No. &amp; Date</t>
        </r>
        <r>
          <rPr>
            <sz val="8"/>
            <rFont val="Tahoma"/>
            <family val="0"/>
          </rPr>
          <t xml:space="preserve">
</t>
        </r>
      </text>
    </comment>
    <comment ref="D29" authorId="0">
      <text>
        <r>
          <rPr>
            <b/>
            <sz val="8"/>
            <rFont val="Tahoma"/>
            <family val="0"/>
          </rPr>
          <t>Enter Token No. &amp; Date</t>
        </r>
        <r>
          <rPr>
            <sz val="8"/>
            <rFont val="Tahoma"/>
            <family val="0"/>
          </rPr>
          <t xml:space="preserve">
</t>
        </r>
      </text>
    </comment>
    <comment ref="D30" authorId="0">
      <text>
        <r>
          <rPr>
            <b/>
            <sz val="8"/>
            <rFont val="Tahoma"/>
            <family val="0"/>
          </rPr>
          <t>Enter Token No. &amp; Date</t>
        </r>
        <r>
          <rPr>
            <sz val="8"/>
            <rFont val="Tahoma"/>
            <family val="0"/>
          </rPr>
          <t xml:space="preserve">
</t>
        </r>
      </text>
    </comment>
    <comment ref="D31" authorId="0">
      <text>
        <r>
          <rPr>
            <b/>
            <sz val="8"/>
            <rFont val="Tahoma"/>
            <family val="0"/>
          </rPr>
          <t>Enter Token No. &amp; Date</t>
        </r>
        <r>
          <rPr>
            <sz val="8"/>
            <rFont val="Tahoma"/>
            <family val="0"/>
          </rPr>
          <t xml:space="preserve">
</t>
        </r>
      </text>
    </comment>
    <comment ref="D32" authorId="0">
      <text>
        <r>
          <rPr>
            <b/>
            <sz val="8"/>
            <rFont val="Tahoma"/>
            <family val="0"/>
          </rPr>
          <t>Enter Token No. &amp; Date</t>
        </r>
        <r>
          <rPr>
            <sz val="8"/>
            <rFont val="Tahoma"/>
            <family val="0"/>
          </rPr>
          <t xml:space="preserve">
</t>
        </r>
      </text>
    </comment>
    <comment ref="D33" authorId="0">
      <text>
        <r>
          <rPr>
            <b/>
            <sz val="8"/>
            <rFont val="Tahoma"/>
            <family val="0"/>
          </rPr>
          <t>Enter Token No. &amp; Date</t>
        </r>
        <r>
          <rPr>
            <sz val="8"/>
            <rFont val="Tahoma"/>
            <family val="0"/>
          </rPr>
          <t xml:space="preserve">
</t>
        </r>
      </text>
    </comment>
    <comment ref="H12" authorId="0">
      <text>
        <r>
          <rPr>
            <b/>
            <sz val="8"/>
            <rFont val="Tahoma"/>
            <family val="0"/>
          </rPr>
          <t>Select the Month for which Interest has to be calculated</t>
        </r>
        <r>
          <rPr>
            <sz val="8"/>
            <rFont val="Tahoma"/>
            <family val="0"/>
          </rPr>
          <t xml:space="preserve">
</t>
        </r>
      </text>
    </comment>
    <comment ref="B12" authorId="0">
      <text>
        <r>
          <rPr>
            <b/>
            <sz val="8"/>
            <rFont val="Tahoma"/>
            <family val="0"/>
          </rPr>
          <t>Select the Month for which Interest has to be calculated</t>
        </r>
        <r>
          <rPr>
            <sz val="8"/>
            <rFont val="Tahoma"/>
            <family val="0"/>
          </rPr>
          <t xml:space="preserve">
</t>
        </r>
      </text>
    </comment>
    <comment ref="C14" authorId="0">
      <text>
        <r>
          <rPr>
            <b/>
            <sz val="8"/>
            <rFont val="Tahoma"/>
            <family val="0"/>
          </rPr>
          <t>Select the Month</t>
        </r>
        <r>
          <rPr>
            <sz val="8"/>
            <rFont val="Tahoma"/>
            <family val="0"/>
          </rPr>
          <t xml:space="preserve">
</t>
        </r>
      </text>
    </comment>
    <comment ref="C15" authorId="0">
      <text>
        <r>
          <rPr>
            <b/>
            <sz val="8"/>
            <rFont val="Tahoma"/>
            <family val="0"/>
          </rPr>
          <t xml:space="preserve">Select the Month
</t>
        </r>
        <r>
          <rPr>
            <sz val="8"/>
            <rFont val="Tahoma"/>
            <family val="0"/>
          </rPr>
          <t xml:space="preserve">
</t>
        </r>
      </text>
    </comment>
    <comment ref="C16" authorId="0">
      <text>
        <r>
          <rPr>
            <b/>
            <sz val="8"/>
            <rFont val="Tahoma"/>
            <family val="0"/>
          </rPr>
          <t xml:space="preserve">Select the Month
</t>
        </r>
      </text>
    </comment>
    <comment ref="C17" authorId="0">
      <text>
        <r>
          <rPr>
            <b/>
            <sz val="8"/>
            <rFont val="Tahoma"/>
            <family val="0"/>
          </rPr>
          <t xml:space="preserve">Select the Month
</t>
        </r>
        <r>
          <rPr>
            <sz val="8"/>
            <rFont val="Tahoma"/>
            <family val="0"/>
          </rPr>
          <t xml:space="preserve">
</t>
        </r>
      </text>
    </comment>
    <comment ref="C18" authorId="0">
      <text>
        <r>
          <rPr>
            <b/>
            <sz val="8"/>
            <rFont val="Tahoma"/>
            <family val="0"/>
          </rPr>
          <t xml:space="preserve">Select the Month
</t>
        </r>
        <r>
          <rPr>
            <sz val="8"/>
            <rFont val="Tahoma"/>
            <family val="0"/>
          </rPr>
          <t xml:space="preserve">
</t>
        </r>
      </text>
    </comment>
    <comment ref="C19" authorId="0">
      <text>
        <r>
          <rPr>
            <b/>
            <sz val="8"/>
            <rFont val="Tahoma"/>
            <family val="0"/>
          </rPr>
          <t xml:space="preserve">Select the Month
</t>
        </r>
        <r>
          <rPr>
            <sz val="8"/>
            <rFont val="Tahoma"/>
            <family val="0"/>
          </rPr>
          <t xml:space="preserve">
</t>
        </r>
      </text>
    </comment>
    <comment ref="C20" authorId="0">
      <text>
        <r>
          <rPr>
            <b/>
            <sz val="8"/>
            <rFont val="Tahoma"/>
            <family val="0"/>
          </rPr>
          <t xml:space="preserve">Select the Month
</t>
        </r>
        <r>
          <rPr>
            <sz val="8"/>
            <rFont val="Tahoma"/>
            <family val="0"/>
          </rPr>
          <t xml:space="preserve">
</t>
        </r>
      </text>
    </comment>
    <comment ref="C21" authorId="0">
      <text>
        <r>
          <rPr>
            <b/>
            <sz val="8"/>
            <rFont val="Tahoma"/>
            <family val="0"/>
          </rPr>
          <t xml:space="preserve">Select the Month
</t>
        </r>
        <r>
          <rPr>
            <sz val="8"/>
            <rFont val="Tahoma"/>
            <family val="0"/>
          </rPr>
          <t xml:space="preserve">
</t>
        </r>
      </text>
    </comment>
    <comment ref="C22" authorId="0">
      <text>
        <r>
          <rPr>
            <b/>
            <sz val="8"/>
            <rFont val="Tahoma"/>
            <family val="0"/>
          </rPr>
          <t xml:space="preserve">Select the Month
</t>
        </r>
        <r>
          <rPr>
            <sz val="8"/>
            <rFont val="Tahoma"/>
            <family val="0"/>
          </rPr>
          <t xml:space="preserve">
</t>
        </r>
      </text>
    </comment>
    <comment ref="C23" authorId="0">
      <text>
        <r>
          <rPr>
            <b/>
            <sz val="8"/>
            <rFont val="Tahoma"/>
            <family val="0"/>
          </rPr>
          <t xml:space="preserve">Select the Month
</t>
        </r>
        <r>
          <rPr>
            <sz val="8"/>
            <rFont val="Tahoma"/>
            <family val="0"/>
          </rPr>
          <t xml:space="preserve">
</t>
        </r>
      </text>
    </comment>
    <comment ref="C24" authorId="0">
      <text>
        <r>
          <rPr>
            <b/>
            <sz val="8"/>
            <rFont val="Tahoma"/>
            <family val="0"/>
          </rPr>
          <t xml:space="preserve">Select the Month
</t>
        </r>
      </text>
    </comment>
    <comment ref="C25" authorId="0">
      <text>
        <r>
          <rPr>
            <b/>
            <sz val="8"/>
            <rFont val="Tahoma"/>
            <family val="0"/>
          </rPr>
          <t xml:space="preserve">Select the Month
</t>
        </r>
        <r>
          <rPr>
            <sz val="8"/>
            <rFont val="Tahoma"/>
            <family val="0"/>
          </rPr>
          <t xml:space="preserve">
</t>
        </r>
      </text>
    </comment>
    <comment ref="C26" authorId="0">
      <text>
        <r>
          <rPr>
            <b/>
            <sz val="8"/>
            <rFont val="Tahoma"/>
            <family val="0"/>
          </rPr>
          <t xml:space="preserve">Select the Month
</t>
        </r>
        <r>
          <rPr>
            <sz val="8"/>
            <rFont val="Tahoma"/>
            <family val="0"/>
          </rPr>
          <t xml:space="preserve">
</t>
        </r>
      </text>
    </comment>
    <comment ref="C27" authorId="0">
      <text>
        <r>
          <rPr>
            <b/>
            <sz val="8"/>
            <rFont val="Tahoma"/>
            <family val="0"/>
          </rPr>
          <t xml:space="preserve">Select the Month
</t>
        </r>
        <r>
          <rPr>
            <sz val="8"/>
            <rFont val="Tahoma"/>
            <family val="0"/>
          </rPr>
          <t xml:space="preserve">
</t>
        </r>
      </text>
    </comment>
    <comment ref="C28" authorId="0">
      <text>
        <r>
          <rPr>
            <b/>
            <sz val="8"/>
            <rFont val="Tahoma"/>
            <family val="0"/>
          </rPr>
          <t xml:space="preserve">Select the Month
</t>
        </r>
        <r>
          <rPr>
            <sz val="8"/>
            <rFont val="Tahoma"/>
            <family val="0"/>
          </rPr>
          <t xml:space="preserve">
</t>
        </r>
      </text>
    </comment>
    <comment ref="C29" authorId="0">
      <text>
        <r>
          <rPr>
            <b/>
            <sz val="8"/>
            <rFont val="Tahoma"/>
            <family val="0"/>
          </rPr>
          <t xml:space="preserve">Select the Month
</t>
        </r>
        <r>
          <rPr>
            <sz val="8"/>
            <rFont val="Tahoma"/>
            <family val="0"/>
          </rPr>
          <t xml:space="preserve">
</t>
        </r>
      </text>
    </comment>
    <comment ref="C30" authorId="0">
      <text>
        <r>
          <rPr>
            <b/>
            <sz val="8"/>
            <rFont val="Tahoma"/>
            <family val="0"/>
          </rPr>
          <t xml:space="preserve">Select the Month
</t>
        </r>
      </text>
    </comment>
    <comment ref="C31" authorId="0">
      <text>
        <r>
          <rPr>
            <b/>
            <sz val="8"/>
            <rFont val="Tahoma"/>
            <family val="0"/>
          </rPr>
          <t xml:space="preserve">Select the Month
</t>
        </r>
        <r>
          <rPr>
            <sz val="8"/>
            <rFont val="Tahoma"/>
            <family val="0"/>
          </rPr>
          <t xml:space="preserve">
</t>
        </r>
      </text>
    </comment>
    <comment ref="C32" authorId="0">
      <text>
        <r>
          <rPr>
            <b/>
            <sz val="8"/>
            <rFont val="Tahoma"/>
            <family val="0"/>
          </rPr>
          <t xml:space="preserve">Select the Month
</t>
        </r>
      </text>
    </comment>
    <comment ref="C33" authorId="0">
      <text>
        <r>
          <rPr>
            <b/>
            <sz val="8"/>
            <rFont val="Tahoma"/>
            <family val="0"/>
          </rPr>
          <t xml:space="preserve">Select the Month
</t>
        </r>
      </text>
    </comment>
  </commentList>
</comments>
</file>

<file path=xl/sharedStrings.xml><?xml version="1.0" encoding="utf-8"?>
<sst xmlns="http://schemas.openxmlformats.org/spreadsheetml/2006/main" count="480" uniqueCount="244">
  <si>
    <t>Sl.No.</t>
  </si>
  <si>
    <t>Total</t>
  </si>
  <si>
    <t>Pro.No.</t>
  </si>
  <si>
    <t>Ref:-</t>
  </si>
  <si>
    <t xml:space="preserve">         </t>
  </si>
  <si>
    <t>***</t>
  </si>
  <si>
    <t>ORDER</t>
  </si>
  <si>
    <t xml:space="preserve">Copy to the Bill </t>
  </si>
  <si>
    <t>Designation</t>
  </si>
  <si>
    <t>Place of working</t>
  </si>
  <si>
    <t>10% to CPS</t>
  </si>
  <si>
    <t>Select</t>
  </si>
  <si>
    <t>CSS</t>
  </si>
  <si>
    <t>No. of Months</t>
  </si>
  <si>
    <t>Interest</t>
  </si>
  <si>
    <t>Name of the Employee</t>
  </si>
  <si>
    <t>Interest on CSS Amount</t>
  </si>
  <si>
    <t>ID No.</t>
  </si>
  <si>
    <t>CPS No.</t>
  </si>
  <si>
    <t>Proceeding will be issued by</t>
  </si>
  <si>
    <t>STO Code</t>
  </si>
  <si>
    <t>Name of the Treasury</t>
  </si>
  <si>
    <t>DDO Code</t>
  </si>
  <si>
    <t>DDO Designation</t>
  </si>
  <si>
    <t>Bank Name</t>
  </si>
  <si>
    <t>Service Major Head</t>
  </si>
  <si>
    <t xml:space="preserve"> Bank Code</t>
  </si>
  <si>
    <t>Month of Adjustment</t>
  </si>
  <si>
    <t>Select the Month for which Interest has to be calculated :-</t>
  </si>
  <si>
    <t>Employee ID No. :</t>
  </si>
  <si>
    <t>Name of the Employee:</t>
  </si>
  <si>
    <t>Designation :</t>
  </si>
  <si>
    <t>Place of working :</t>
  </si>
  <si>
    <t>CPS NO.:</t>
  </si>
  <si>
    <t>Month and Year  in which the Arrears are adjusted in to the CSS</t>
  </si>
  <si>
    <t>Transaction Id No. &amp; date</t>
  </si>
  <si>
    <t>Amount Adjusted to CSS</t>
  </si>
  <si>
    <t>Rate of Interest</t>
  </si>
  <si>
    <t>Interest Amount</t>
  </si>
  <si>
    <t>Interest Calculated up to the Month</t>
  </si>
  <si>
    <t>Name of the Officer (DDO)</t>
  </si>
  <si>
    <t>Total CSS Amount Adj.</t>
  </si>
  <si>
    <t>Sub:-</t>
  </si>
  <si>
    <t>New Pension System - Contributory Pension Scheme - DA/Interim Relief/ PRC arrears and other arrears which were credited to the GPF CSS account - adjustment to 10% to CPS and 90% paid in cash along with interest - Orders - Issued.</t>
  </si>
  <si>
    <t>2. G.O.Ms. No. 54 Finance (Pension-I) Department Dt. 12-03-2013.</t>
  </si>
  <si>
    <t>1. G.O.Ms. No. 22 Finance (Pension-I) Department Dt. 22-01-2013.</t>
  </si>
  <si>
    <t>3. Govt. Cirecular Memo No. 4966/44A2/Pen-I/2013 Dt. 23-04-2013.</t>
  </si>
  <si>
    <t>8009-01-101-00-03 GPF CSS</t>
  </si>
  <si>
    <t>2049-03-101-00-08-450 Interest</t>
  </si>
  <si>
    <t>Gross Amount</t>
  </si>
  <si>
    <t>Adjustment to CPS</t>
  </si>
  <si>
    <t>Paid in Cash</t>
  </si>
  <si>
    <t xml:space="preserve">Head of Account </t>
  </si>
  <si>
    <t>8% Interest on CSS Amount</t>
  </si>
  <si>
    <t>To</t>
  </si>
  <si>
    <t xml:space="preserve">           The amount now sanctioned above along with interest shall be debited to the following Head of Account. The bill towards claim of CSS amount and interest on CSS should be in APTC Form-47.</t>
  </si>
  <si>
    <t xml:space="preserve">                  In the reference 1st and 3rd read above, the Government have issued that the enhanced DA / IR/ PRC-2010 arrears in respect of CPS employees were credited to CSS under Head of Account 8009-01-101 03 GPF CSS, Out of arrears credited to the CSS account earlier in respect of the employees covered under the New Pension System (CPS) 90% shall be paid in cash to the CPS employees concerned and balance 10% amount shall be credited to the to CPS head of account and also ordered Interest on the amount outstanding in CSS account of each employee till such adjustment, shall be calculated @ 8% for actual period of such deposit and paid to the employee concerned in cash. </t>
  </si>
  <si>
    <t>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t>
  </si>
  <si>
    <t>4. Representation of the individual.</t>
  </si>
  <si>
    <t>Proceeding No.</t>
  </si>
  <si>
    <t xml:space="preserve">1) Budget Allotment for the Year </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</si>
  <si>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</si>
  <si>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</si>
  <si>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</si>
  <si>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</si>
  <si>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</si>
  <si>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</si>
  <si>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</si>
  <si>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</si>
  <si>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</si>
  <si>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</si>
  <si>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</si>
  <si>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</si>
  <si>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</si>
  <si>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</si>
  <si>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</si>
  <si>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</si>
  <si>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</si>
  <si>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Permanent/Temporary</t>
  </si>
  <si>
    <t>HEAD OF ACCOUNT</t>
  </si>
  <si>
    <t>Deductions</t>
  </si>
  <si>
    <t>Amount</t>
  </si>
  <si>
    <t>Cash   Received</t>
  </si>
  <si>
    <t>Major Head</t>
  </si>
  <si>
    <t>AG GPF &amp; Loan</t>
  </si>
  <si>
    <t>Rs</t>
  </si>
  <si>
    <t>APGLI</t>
  </si>
  <si>
    <t>Sub Major</t>
  </si>
  <si>
    <t>GIS</t>
  </si>
  <si>
    <t xml:space="preserve">             Drawing Officer</t>
  </si>
  <si>
    <t>Professional Tax</t>
  </si>
  <si>
    <t>Minor Head</t>
  </si>
  <si>
    <t>House Rent</t>
  </si>
  <si>
    <t>________________________________________________________________________________________</t>
  </si>
  <si>
    <t>Festival Advance</t>
  </si>
  <si>
    <t>Group Sub Head</t>
  </si>
  <si>
    <t>Education Advance</t>
  </si>
  <si>
    <t>APCO Advance</t>
  </si>
  <si>
    <t>Required Certificates</t>
  </si>
  <si>
    <t>Sub Head</t>
  </si>
  <si>
    <t>H.B.A.(P)</t>
  </si>
  <si>
    <t>H.B.A.(I)</t>
  </si>
  <si>
    <t>1</t>
  </si>
  <si>
    <t>Certified that this amount was not drown and paid previously</t>
  </si>
  <si>
    <t>Detailed Head</t>
  </si>
  <si>
    <t>Car Advance</t>
  </si>
  <si>
    <t>2</t>
  </si>
  <si>
    <t xml:space="preserve">Certified that the DA Claimed in this bill @ </t>
  </si>
  <si>
    <t>____________________________________________________</t>
  </si>
  <si>
    <t>Car Advance(I)</t>
  </si>
  <si>
    <t>3</t>
  </si>
  <si>
    <t>Motor Cycle Adv (P)</t>
  </si>
  <si>
    <t>4</t>
  </si>
  <si>
    <t>Certified that necessary entries has been made in the SR of the individual</t>
  </si>
  <si>
    <t>Non-Plan=N/Plan=P</t>
  </si>
  <si>
    <t>N</t>
  </si>
  <si>
    <t>Charged=C/Voted=V</t>
  </si>
  <si>
    <t>V</t>
  </si>
  <si>
    <t>Motor Cycle Adv (I)</t>
  </si>
  <si>
    <t>Cycle Advance</t>
  </si>
  <si>
    <t>Contingency Fund MH/</t>
  </si>
  <si>
    <t>Marriage Advance(P)</t>
  </si>
  <si>
    <t>Marriage Advance(I)</t>
  </si>
  <si>
    <t>Income Tax</t>
  </si>
  <si>
    <t>011    Pay</t>
  </si>
  <si>
    <t>Rs.</t>
  </si>
  <si>
    <t>GPF DTO</t>
  </si>
  <si>
    <t>____________________________________________________________________________________________</t>
  </si>
  <si>
    <t>012    Allowance</t>
  </si>
  <si>
    <t>E.W.F /Loan</t>
  </si>
  <si>
    <t>For use in Office of the Accountant General</t>
  </si>
  <si>
    <t>013     Dearness Allowance</t>
  </si>
  <si>
    <t>Z.P.G.P.F(8338)</t>
  </si>
  <si>
    <t>016     H.R.A.</t>
  </si>
  <si>
    <t>C.P.S</t>
  </si>
  <si>
    <t>015      I.R.</t>
  </si>
  <si>
    <t>C.S.S</t>
  </si>
  <si>
    <t>018      SL</t>
  </si>
  <si>
    <t>Total Govt. Deductions</t>
  </si>
  <si>
    <t xml:space="preserve">          -----------------------------</t>
  </si>
  <si>
    <t>Total Non Govt. Deductions</t>
  </si>
  <si>
    <t xml:space="preserve">         Gross Amount</t>
  </si>
  <si>
    <t>Under Rupees</t>
  </si>
  <si>
    <t xml:space="preserve">         Less govt. Deductions</t>
  </si>
  <si>
    <t xml:space="preserve">         AG Net Amount</t>
  </si>
  <si>
    <t xml:space="preserve">         AG Net Amount in Words :</t>
  </si>
  <si>
    <t>DDO's Signature</t>
  </si>
  <si>
    <t>FOR USE IN TREASURY/PAY &amp; ACCOUNT OFFICE ONLY</t>
  </si>
  <si>
    <t>Pay Rs.-----------------------------------------------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</si>
  <si>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</si>
  <si>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</si>
  <si>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</si>
  <si>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</si>
  <si>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</si>
  <si>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</si>
  <si>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</si>
  <si>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</si>
  <si>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</si>
  <si>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 xml:space="preserve">Certified that the HRA Claimed in this Bill @  </t>
  </si>
  <si>
    <t>State Provident Funds</t>
  </si>
  <si>
    <t>Civil</t>
  </si>
  <si>
    <t>GPF</t>
  </si>
  <si>
    <t>GPF CSS</t>
  </si>
  <si>
    <t>8009-01-101-03 GPF CSS</t>
  </si>
  <si>
    <t xml:space="preserve"> {Rupees------------------------------------------------------------------------------</t>
  </si>
  <si>
    <t>Interst Payments</t>
  </si>
  <si>
    <t>Interest on State PF</t>
  </si>
  <si>
    <t>Interest on GPF</t>
  </si>
  <si>
    <t>C</t>
  </si>
  <si>
    <t>Interest (Charged)</t>
  </si>
  <si>
    <t>Interest on Smaill Savings, P.F. Etc.,</t>
  </si>
  <si>
    <t>2049-03-104-08-450 Interest</t>
  </si>
  <si>
    <t>Amount Adjusted to CSS Account</t>
  </si>
  <si>
    <t>10% amount Transferred to CPS</t>
  </si>
  <si>
    <t>90% amount paid in Cash</t>
  </si>
  <si>
    <t>Interest paid on CSS Amount</t>
  </si>
  <si>
    <t>as per the G.O.No. 22 Finance (Pen-I) Dept., Dt. 22-01-2013 and  Govt. Cir. Memo No. 4966/44/A2/Pen-I/2013 Dt. 23-04-2013.</t>
  </si>
  <si>
    <t>Statement showing the details of DA/IR/ PRC-2010 arrears which were credited in to the GPF CSS Account</t>
  </si>
  <si>
    <t>Interest calculation on DA/IR/PRC arrears adjusted  in to the  GPF C.S.S. account</t>
  </si>
  <si>
    <t>Md. Jahiruddin, Senior Accountant (A-1)</t>
  </si>
  <si>
    <t>Cell: 9951603786 - Email -- jahir0300084@gmail.com</t>
  </si>
  <si>
    <t xml:space="preserve">Contributory Pension Scheme --- DA/IR/PRC-2010 arrears credited to CSS paid in Cash </t>
  </si>
  <si>
    <t>Annexure</t>
  </si>
  <si>
    <t>(Para 7 of G.O.Ms. No. 22 Finance (Pension-I) Department Dt. 22-01-2013.</t>
  </si>
  <si>
    <t>Total Bill Schedule amount which was booked under CSS Account</t>
  </si>
  <si>
    <t>Amount Adjusted to CSS Account of employee concerned</t>
  </si>
  <si>
    <t xml:space="preserve">Statement Showing the details of DA/IR/PRC-2010 arrears adjusted to the CSS Account </t>
  </si>
  <si>
    <t>Name</t>
  </si>
  <si>
    <t>Emp. ID No.</t>
  </si>
  <si>
    <t>O/o the</t>
  </si>
  <si>
    <t>Signature of DDO</t>
  </si>
  <si>
    <t>// Countersigned //</t>
  </si>
  <si>
    <t>(Treasury officer)</t>
  </si>
  <si>
    <t>Certified that the above details are verified and found to be correct as per the records of this office</t>
  </si>
  <si>
    <t>Verified and found Correct</t>
  </si>
  <si>
    <t>DDO Code:</t>
  </si>
  <si>
    <t>S.No</t>
  </si>
  <si>
    <t>Name of the Employee &amp; Designation</t>
  </si>
  <si>
    <t>Station     :</t>
  </si>
  <si>
    <t>Office Seal:</t>
  </si>
  <si>
    <t>Emp. No.</t>
  </si>
  <si>
    <t>CPS Schedule 10% of DA/IR/PRC-2010 arrears adjusted as per the G.O.No. 22 Finance (Pen-I) Dept., Dt. 22-01-2013 and  Govt. Cir. Memo No. 4966/44/A2/Pen-I/2013 Dt. 23-04-2013.</t>
  </si>
  <si>
    <t>Enter your data in green Colour Cells</t>
  </si>
  <si>
    <t xml:space="preserve">Before using this programme go on  the Tools menu, point to Macro, and then Select on the Security Level tab in the Security dialog box  and Select Low, then click on OK..  Then closed the file and re-open the file   </t>
  </si>
  <si>
    <t>Programmed  by</t>
  </si>
  <si>
    <t>GPF CSS amount Paid Cash</t>
  </si>
  <si>
    <t>Select Month &amp; Year in which CSS amount was Adjustment</t>
  </si>
  <si>
    <t>District Treasury office, Kakinada, E.G. Dist.</t>
  </si>
  <si>
    <t>P.SRIDHAR</t>
  </si>
  <si>
    <t>P.E.T</t>
  </si>
  <si>
    <t>Z.P.H.S MANGALAM TRENDS</t>
  </si>
  <si>
    <t>1/CSS/2013</t>
  </si>
  <si>
    <t>HEADMASTER</t>
  </si>
  <si>
    <t>ZPHS MANGALAM TRENDS</t>
  </si>
  <si>
    <t>C.VENKATANARAYANA CHOWDARY</t>
  </si>
  <si>
    <t>1116</t>
  </si>
  <si>
    <t>D.T.O TIRUPATI</t>
  </si>
  <si>
    <t>0933</t>
  </si>
  <si>
    <t>2202</t>
  </si>
  <si>
    <t>3818 Dt.27-11-08</t>
  </si>
  <si>
    <t>0246 Dt.18-04-09</t>
  </si>
  <si>
    <t>1993 Dt.18-07.09</t>
  </si>
  <si>
    <t>4431 Dt.27-11-09</t>
  </si>
  <si>
    <t>10903 Dt.19-07-10</t>
  </si>
  <si>
    <t>12642 Dt.19-07-10</t>
  </si>
  <si>
    <t>25748 Dt.23-12-10</t>
  </si>
  <si>
    <t>6474 Dt.28-06-11</t>
  </si>
  <si>
    <t>27357 Dt.13-02-12</t>
  </si>
  <si>
    <t>7599 Dt.12-07-12</t>
  </si>
  <si>
    <t>FOUR THOUSAND NINE HUNDRED AND SEVENTY TWO ONLY</t>
  </si>
  <si>
    <t>FOUR THOUSAND NINE HUNDRED AND SEVENTY THREE</t>
  </si>
  <si>
    <t>SBI MAIN BRANCH</t>
  </si>
  <si>
    <t>Dt.       04-05- 2013</t>
  </si>
  <si>
    <t>(FOUR HUNDRED AND NINETY FOUR ONLY)</t>
  </si>
  <si>
    <t>TWENTY FOUR THOUSAND  AND FORTY TWO ONLY</t>
  </si>
  <si>
    <t>TWENTY FOUR THOUSAND  AND FORTY THREE ONLY</t>
  </si>
  <si>
    <t>HEAD MASTER</t>
  </si>
  <si>
    <t>Z.P.H.S, MANGALAM TRENDS</t>
  </si>
  <si>
    <t>PAYABLE AT D.T.O TIRUPATI</t>
  </si>
  <si>
    <t>CHITTOOR.</t>
  </si>
  <si>
    <r>
      <t xml:space="preserve">D.D.O's TBR No </t>
    </r>
    <r>
      <rPr>
        <b/>
        <u val="single"/>
        <sz val="10"/>
        <rFont val="Bookman Old Style"/>
        <family val="1"/>
      </rPr>
      <t>07/2013-14</t>
    </r>
  </si>
  <si>
    <r>
      <t xml:space="preserve">D.D.O's TBR No </t>
    </r>
    <r>
      <rPr>
        <b/>
        <u val="single"/>
        <sz val="10"/>
        <rFont val="Bookman Old Style"/>
        <family val="1"/>
      </rPr>
      <t>10/2013-14</t>
    </r>
  </si>
  <si>
    <t>CHITTOOR</t>
  </si>
  <si>
    <t xml:space="preserve">HEADMASTER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</si>
</sst>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dddd\,\ mmmm\ dd\,\ yyyy"/>
    <numFmt numFmtId="169" formatCode="0.0%"/>
    <numFmt numFmtId="170" formatCode="0.000%"/>
    <numFmt numFmtId="171" formatCode="[$-409]mmmm\-yyyy;@"/>
    <numFmt numFmtId="172" formatCode="[$-409]mmm\-yyyy;@"/>
    <numFmt numFmtId="173" formatCode="000000"/>
    <numFmt numFmtId="174" formatCode="0000000"/>
    <numFmt numFmtId="175" formatCode="[$€-2]\ #,##0.00_);[Red]\([$€-2]\ #,##0.00\)"/>
    <numFmt numFmtId="176" formatCode="[$-409]mmm\-yy;@"/>
    <numFmt numFmtId="177" formatCode="&quot;$&quot;#,##0.00"/>
    <numFmt numFmtId="178" formatCode="0.00_);[Red]\(0.00\)"/>
    <numFmt numFmtId="179" formatCode="0_);\(0\)"/>
    <numFmt numFmtId="180" formatCode="_(* ###0_);_(* \(###0\);_(* &quot;-&quot;_);_(@_)"/>
    <numFmt numFmtId="181" formatCode="00"/>
  </numFmts>
  <fonts count="95">
    <font>
      <sz val="10"/>
      <name val="Arial"/>
      <family val="0"/>
    </font>
    <font>
      <b/>
      <sz val="10"/>
      <name val="Arial"/>
      <family val="2"/>
    </font>
    <font>
      <b/>
      <sz val="12"/>
      <name val="Arial"/>
      <family val="2"/>
    </font>
    <font>
      <b/>
      <sz val="14"/>
      <name val="Arial"/>
      <family val="2"/>
    </font>
    <font>
      <b/>
      <sz val="12"/>
      <color indexed="8"/>
      <name val="Arial"/>
      <family val="2"/>
    </font>
    <font>
      <b/>
      <sz val="10"/>
      <color indexed="8"/>
      <name val="Arial"/>
      <family val="2"/>
    </font>
    <font>
      <sz val="8"/>
      <name val="Arial"/>
      <family val="0"/>
    </font>
    <font>
      <b/>
      <sz val="12"/>
      <color indexed="9"/>
      <name val="Arial"/>
      <family val="2"/>
    </font>
    <font>
      <u val="single"/>
      <sz val="10"/>
      <color indexed="12"/>
      <name val="Arial"/>
      <family val="0"/>
    </font>
    <font>
      <u val="single"/>
      <sz val="10"/>
      <color indexed="36"/>
      <name val="Arial"/>
      <family val="0"/>
    </font>
    <font>
      <b/>
      <sz val="18"/>
      <name val="Arial"/>
      <family val="2"/>
    </font>
    <font>
      <sz val="12"/>
      <name val="Arial"/>
      <family val="2"/>
    </font>
    <font>
      <b/>
      <u val="single"/>
      <sz val="12"/>
      <name val="Arial"/>
      <family val="2"/>
    </font>
    <font>
      <b/>
      <sz val="8"/>
      <color indexed="8"/>
      <name val="Arial"/>
      <family val="2"/>
    </font>
    <font>
      <b/>
      <sz val="11"/>
      <name val="Arial"/>
      <family val="2"/>
    </font>
    <font>
      <b/>
      <sz val="8"/>
      <color indexed="8"/>
      <name val="Arial Narrow"/>
      <family val="2"/>
    </font>
    <font>
      <sz val="10"/>
      <name val="Times New Roman"/>
      <family val="1"/>
    </font>
    <font>
      <sz val="12"/>
      <name val="Times New Roman"/>
      <family val="1"/>
    </font>
    <font>
      <sz val="10"/>
      <name val="Bookman Old Style"/>
      <family val="1"/>
    </font>
    <font>
      <b/>
      <sz val="16"/>
      <name val="Georgia"/>
      <family val="1"/>
    </font>
    <font>
      <sz val="11"/>
      <name val="Bookman Old Style"/>
      <family val="1"/>
    </font>
    <font>
      <sz val="12"/>
      <name val="Bookman Old Style"/>
      <family val="1"/>
    </font>
    <font>
      <sz val="16"/>
      <name val="Bookman Old Style"/>
      <family val="1"/>
    </font>
    <font>
      <sz val="14"/>
      <name val="Bookman Old Style"/>
      <family val="1"/>
    </font>
    <font>
      <b/>
      <sz val="10"/>
      <name val="Bookman Old Style"/>
      <family val="1"/>
    </font>
    <font>
      <sz val="9"/>
      <name val="Bookman Old Style"/>
      <family val="1"/>
    </font>
    <font>
      <sz val="8"/>
      <name val="Bookman Old Style"/>
      <family val="1"/>
    </font>
    <font>
      <sz val="8"/>
      <name val="Palatino Linotype"/>
      <family val="1"/>
    </font>
    <font>
      <b/>
      <sz val="8"/>
      <name val="Bookman Old Style"/>
      <family val="1"/>
    </font>
    <font>
      <b/>
      <sz val="12"/>
      <name val="Bookman Old Style"/>
      <family val="1"/>
    </font>
    <font>
      <u val="single"/>
      <sz val="10"/>
      <name val="Times New Roman"/>
      <family val="1"/>
    </font>
    <font>
      <b/>
      <sz val="12"/>
      <name val="Times New Roman"/>
      <family val="1"/>
    </font>
    <font>
      <u val="single"/>
      <sz val="10"/>
      <name val="Bookman Old Style"/>
      <family val="1"/>
    </font>
    <font>
      <b/>
      <u val="single"/>
      <sz val="12"/>
      <name val="Times New Roman"/>
      <family val="1"/>
    </font>
    <font>
      <b/>
      <sz val="14"/>
      <name val="Bookman Old Style"/>
      <family val="1"/>
    </font>
    <font>
      <sz val="9"/>
      <name val="Times New Roman"/>
      <family val="1"/>
    </font>
    <font>
      <sz val="10"/>
      <color indexed="8"/>
      <name val="Arial"/>
      <family val="2"/>
    </font>
    <font>
      <sz val="14"/>
      <name val="Arial"/>
      <family val="0"/>
    </font>
    <font>
      <b/>
      <sz val="14"/>
      <color indexed="9"/>
      <name val="Arial"/>
      <family val="2"/>
    </font>
    <font>
      <b/>
      <sz val="14"/>
      <color indexed="8"/>
      <name val="Arial"/>
      <family val="2"/>
    </font>
    <font>
      <b/>
      <sz val="16"/>
      <name val="Times New Roman"/>
      <family val="1"/>
    </font>
    <font>
      <sz val="11"/>
      <name val="Times New Roman"/>
      <family val="1"/>
    </font>
    <font>
      <u val="single"/>
      <sz val="16"/>
      <name val="Bookman Old Style"/>
      <family val="1"/>
    </font>
    <font>
      <b/>
      <sz val="11"/>
      <name val="Bookman Old Style"/>
      <family val="1"/>
    </font>
    <font>
      <b/>
      <sz val="11"/>
      <name val="Times New Roman"/>
      <family val="1"/>
    </font>
    <font>
      <b/>
      <sz val="18"/>
      <name val="Bookman Old Style"/>
      <family val="1"/>
    </font>
    <font>
      <sz val="10"/>
      <name val="Courier New"/>
      <family val="3"/>
    </font>
    <font>
      <sz val="12"/>
      <name val="Courier New"/>
      <family val="3"/>
    </font>
    <font>
      <b/>
      <sz val="18"/>
      <color indexed="9"/>
      <name val="Arial Narrow"/>
      <family val="2"/>
    </font>
    <font>
      <b/>
      <sz val="11"/>
      <color indexed="9"/>
      <name val="Arial"/>
      <family val="2"/>
    </font>
    <font>
      <b/>
      <sz val="10"/>
      <color indexed="9"/>
      <name val="Arial"/>
      <family val="2"/>
    </font>
    <font>
      <b/>
      <sz val="8"/>
      <name val="Arial"/>
      <family val="2"/>
    </font>
    <font>
      <sz val="8"/>
      <name val="Tahoma"/>
      <family val="0"/>
    </font>
    <font>
      <b/>
      <sz val="8"/>
      <name val="Tahoma"/>
      <family val="0"/>
    </font>
    <font>
      <b/>
      <sz val="8"/>
      <color indexed="8"/>
      <name val="Times New Roman"/>
      <family val="1"/>
    </font>
    <font>
      <vertAlign val="subscript"/>
      <sz val="14"/>
      <name val="Times New Roman"/>
      <family val="1"/>
    </font>
    <font>
      <vertAlign val="subscript"/>
      <sz val="14"/>
      <name val="Bookman Old Style"/>
      <family val="1"/>
    </font>
    <font>
      <u val="single"/>
      <sz val="11"/>
      <name val="Bookman Old Style"/>
      <family val="1"/>
    </font>
    <font>
      <b/>
      <u val="single"/>
      <sz val="8"/>
      <name val="Bookman Old Style"/>
      <family val="1"/>
    </font>
    <font>
      <b/>
      <u val="single"/>
      <sz val="10"/>
      <name val="Bookman Old Style"/>
      <family val="1"/>
    </font>
    <font>
      <vertAlign val="subscrip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6"/>
        <bgColor indexed="64"/>
      </patternFill>
    </fill>
    <fill>
      <patternFill patternType="solid">
        <fgColor indexed="65"/>
        <bgColor indexed="64"/>
      </patternFill>
    </fill>
    <fill>
      <patternFill patternType="solid">
        <fgColor indexed="9"/>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60"/>
        <bgColor indexed="64"/>
      </patternFill>
    </fill>
    <fill>
      <patternFill patternType="solid">
        <fgColor indexed="1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9"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48">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NumberFormat="1" applyAlignment="1">
      <alignment horizontal="center"/>
    </xf>
    <xf numFmtId="0" fontId="0" fillId="0" borderId="10" xfId="0" applyBorder="1" applyAlignment="1">
      <alignment horizontal="center"/>
    </xf>
    <xf numFmtId="0" fontId="0" fillId="0" borderId="10" xfId="0" applyNumberFormat="1" applyBorder="1" applyAlignment="1">
      <alignment horizontal="center"/>
    </xf>
    <xf numFmtId="0" fontId="0" fillId="0" borderId="10" xfId="0" applyBorder="1" applyAlignment="1">
      <alignment/>
    </xf>
    <xf numFmtId="0" fontId="1" fillId="0" borderId="0" xfId="0" applyFont="1" applyAlignment="1">
      <alignment/>
    </xf>
    <xf numFmtId="0" fontId="1" fillId="0" borderId="10" xfId="0" applyFont="1" applyBorder="1" applyAlignment="1">
      <alignment horizontal="center"/>
    </xf>
    <xf numFmtId="9" fontId="0" fillId="0" borderId="10" xfId="0" applyNumberFormat="1" applyBorder="1" applyAlignment="1">
      <alignment horizontal="center"/>
    </xf>
    <xf numFmtId="49" fontId="1" fillId="0" borderId="10" xfId="0" applyNumberFormat="1" applyFont="1" applyBorder="1" applyAlignment="1">
      <alignment horizontal="center"/>
    </xf>
    <xf numFmtId="0" fontId="2" fillId="0" borderId="0" xfId="0" applyFont="1" applyAlignment="1">
      <alignment/>
    </xf>
    <xf numFmtId="0" fontId="0" fillId="0" borderId="0" xfId="0" applyAlignment="1">
      <alignment horizontal="left"/>
    </xf>
    <xf numFmtId="0" fontId="0" fillId="0" borderId="10" xfId="0" applyBorder="1" applyAlignment="1">
      <alignment horizontal="left"/>
    </xf>
    <xf numFmtId="1" fontId="0" fillId="0" borderId="0" xfId="0" applyNumberFormat="1" applyAlignment="1">
      <alignment horizontal="center"/>
    </xf>
    <xf numFmtId="1" fontId="0" fillId="0" borderId="10" xfId="0" applyNumberFormat="1" applyBorder="1" applyAlignment="1">
      <alignment horizontal="center"/>
    </xf>
    <xf numFmtId="0" fontId="2" fillId="33" borderId="0" xfId="0" applyFont="1" applyFill="1" applyAlignment="1" applyProtection="1">
      <alignment/>
      <protection/>
    </xf>
    <xf numFmtId="0" fontId="2" fillId="33" borderId="0" xfId="0" applyFont="1" applyFill="1" applyAlignment="1" applyProtection="1">
      <alignment horizontal="center"/>
      <protection/>
    </xf>
    <xf numFmtId="0" fontId="1" fillId="34" borderId="11" xfId="0" applyFont="1" applyFill="1" applyBorder="1" applyAlignment="1" applyProtection="1">
      <alignment horizontal="center" vertical="center" wrapText="1"/>
      <protection/>
    </xf>
    <xf numFmtId="0" fontId="2" fillId="33" borderId="0" xfId="0" applyFont="1" applyFill="1" applyAlignment="1" applyProtection="1">
      <alignment vertical="center" wrapText="1"/>
      <protection/>
    </xf>
    <xf numFmtId="0" fontId="2" fillId="34" borderId="11" xfId="0" applyFont="1" applyFill="1" applyBorder="1" applyAlignment="1" applyProtection="1">
      <alignment horizontal="center"/>
      <protection/>
    </xf>
    <xf numFmtId="0" fontId="2" fillId="0" borderId="0" xfId="0" applyFont="1" applyAlignment="1">
      <alignment horizontal="right"/>
    </xf>
    <xf numFmtId="0" fontId="2" fillId="0" borderId="0" xfId="0" applyFont="1" applyFill="1" applyBorder="1" applyAlignment="1" applyProtection="1">
      <alignment horizontal="left" vertical="center" wrapText="1"/>
      <protection/>
    </xf>
    <xf numFmtId="0" fontId="2" fillId="0" borderId="0" xfId="0" applyFont="1" applyAlignment="1">
      <alignment horizontal="left"/>
    </xf>
    <xf numFmtId="0" fontId="3" fillId="0" borderId="0" xfId="0" applyFont="1" applyAlignment="1">
      <alignment/>
    </xf>
    <xf numFmtId="0" fontId="0" fillId="0" borderId="0" xfId="0" applyAlignment="1">
      <alignment horizontal="right" vertical="center" wrapText="1"/>
    </xf>
    <xf numFmtId="0" fontId="0" fillId="0" borderId="10" xfId="0" applyFont="1" applyBorder="1" applyAlignment="1">
      <alignment horizontal="center" vertical="center" wrapText="1"/>
    </xf>
    <xf numFmtId="9" fontId="2" fillId="0" borderId="0" xfId="0" applyNumberFormat="1" applyFont="1" applyAlignment="1">
      <alignment horizontal="right"/>
    </xf>
    <xf numFmtId="171" fontId="0" fillId="0" borderId="10" xfId="0" applyNumberFormat="1" applyBorder="1" applyAlignment="1">
      <alignment horizontal="center"/>
    </xf>
    <xf numFmtId="0" fontId="2" fillId="33" borderId="11" xfId="0" applyFont="1" applyFill="1" applyBorder="1" applyAlignment="1" applyProtection="1">
      <alignment horizontal="center" vertical="center" wrapText="1"/>
      <protection/>
    </xf>
    <xf numFmtId="43" fontId="0" fillId="0" borderId="10" xfId="0" applyNumberFormat="1" applyBorder="1" applyAlignment="1">
      <alignment horizontal="center"/>
    </xf>
    <xf numFmtId="0" fontId="2" fillId="35" borderId="11" xfId="0" applyFont="1" applyFill="1" applyBorder="1" applyAlignment="1" applyProtection="1">
      <alignment/>
      <protection/>
    </xf>
    <xf numFmtId="0" fontId="2" fillId="35" borderId="11"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11" fillId="0" borderId="0" xfId="0" applyNumberFormat="1" applyFont="1" applyAlignment="1">
      <alignment horizontal="center"/>
    </xf>
    <xf numFmtId="41" fontId="2" fillId="0" borderId="0" xfId="0" applyNumberFormat="1" applyFont="1" applyAlignment="1">
      <alignment horizontal="right"/>
    </xf>
    <xf numFmtId="41" fontId="2" fillId="0" borderId="0" xfId="0" applyNumberFormat="1" applyFont="1" applyFill="1" applyBorder="1" applyAlignment="1" applyProtection="1">
      <alignment horizontal="left" vertical="center" wrapText="1"/>
      <protection/>
    </xf>
    <xf numFmtId="41" fontId="11" fillId="0" borderId="0" xfId="0" applyNumberFormat="1" applyFont="1" applyAlignment="1">
      <alignment horizontal="center"/>
    </xf>
    <xf numFmtId="0" fontId="1" fillId="0" borderId="10" xfId="0" applyFont="1" applyBorder="1" applyAlignment="1">
      <alignment horizontal="center" vertical="center" wrapText="1"/>
    </xf>
    <xf numFmtId="41" fontId="1" fillId="0" borderId="10" xfId="0" applyNumberFormat="1" applyFont="1" applyBorder="1" applyAlignment="1">
      <alignment horizontal="center" vertical="center" wrapText="1"/>
    </xf>
    <xf numFmtId="174" fontId="2" fillId="0" borderId="0" xfId="0" applyNumberFormat="1" applyFont="1" applyFill="1" applyBorder="1" applyAlignment="1" applyProtection="1">
      <alignment horizontal="left" vertical="center"/>
      <protection/>
    </xf>
    <xf numFmtId="0" fontId="1" fillId="0" borderId="0" xfId="0" applyFont="1" applyAlignment="1">
      <alignment horizontal="right" vertical="top"/>
    </xf>
    <xf numFmtId="0" fontId="0" fillId="0" borderId="0" xfId="0" applyFont="1" applyAlignment="1">
      <alignment/>
    </xf>
    <xf numFmtId="0" fontId="11" fillId="0" borderId="0" xfId="0" applyFont="1" applyAlignment="1">
      <alignment/>
    </xf>
    <xf numFmtId="0" fontId="11" fillId="0" borderId="0" xfId="0" applyFont="1" applyAlignment="1">
      <alignment horizontal="left" indent="15"/>
    </xf>
    <xf numFmtId="0" fontId="12" fillId="0" borderId="0" xfId="0" applyFont="1" applyAlignment="1">
      <alignment/>
    </xf>
    <xf numFmtId="0" fontId="0" fillId="0" borderId="0" xfId="0" applyFont="1" applyAlignment="1">
      <alignment horizontal="left"/>
    </xf>
    <xf numFmtId="0" fontId="11" fillId="0" borderId="0" xfId="0" applyFont="1" applyAlignment="1">
      <alignment horizontal="justify"/>
    </xf>
    <xf numFmtId="0" fontId="0" fillId="0" borderId="10" xfId="0" applyFont="1" applyBorder="1" applyAlignment="1">
      <alignment horizontal="center"/>
    </xf>
    <xf numFmtId="0" fontId="11" fillId="0" borderId="10" xfId="0" applyFont="1" applyBorder="1" applyAlignment="1">
      <alignment horizontal="center"/>
    </xf>
    <xf numFmtId="176" fontId="0" fillId="0" borderId="10" xfId="0" applyNumberFormat="1" applyFont="1" applyBorder="1" applyAlignment="1">
      <alignment horizontal="center"/>
    </xf>
    <xf numFmtId="0" fontId="0" fillId="0" borderId="10" xfId="0" applyFont="1" applyBorder="1" applyAlignment="1">
      <alignment/>
    </xf>
    <xf numFmtId="0" fontId="13" fillId="0" borderId="10" xfId="0" applyFont="1" applyFill="1" applyBorder="1" applyAlignment="1" applyProtection="1">
      <alignment horizontal="center" vertical="center" wrapText="1"/>
      <protection/>
    </xf>
    <xf numFmtId="0" fontId="6" fillId="0" borderId="0" xfId="0" applyFont="1" applyAlignment="1">
      <alignment/>
    </xf>
    <xf numFmtId="0" fontId="2" fillId="0" borderId="10" xfId="0" applyFont="1" applyBorder="1" applyAlignment="1">
      <alignment horizontal="justify"/>
    </xf>
    <xf numFmtId="0" fontId="0" fillId="0" borderId="0" xfId="0" applyFont="1" applyAlignment="1">
      <alignment/>
    </xf>
    <xf numFmtId="0" fontId="1" fillId="0" borderId="0" xfId="0" applyFont="1" applyAlignment="1">
      <alignment horizontal="right"/>
    </xf>
    <xf numFmtId="0" fontId="6" fillId="0" borderId="10" xfId="0" applyFont="1" applyBorder="1" applyAlignment="1">
      <alignment horizontal="center"/>
    </xf>
    <xf numFmtId="0" fontId="15" fillId="0" borderId="10" xfId="0" applyFont="1" applyFill="1" applyBorder="1" applyAlignment="1" applyProtection="1">
      <alignment horizontal="center" vertical="center" wrapText="1"/>
      <protection/>
    </xf>
    <xf numFmtId="0" fontId="2" fillId="0" borderId="10" xfId="0" applyFont="1" applyBorder="1" applyAlignment="1">
      <alignment/>
    </xf>
    <xf numFmtId="0" fontId="2" fillId="0" borderId="10" xfId="0" applyFont="1" applyBorder="1" applyAlignment="1">
      <alignment horizontal="center"/>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7" fillId="0" borderId="0" xfId="0" applyFont="1" applyAlignment="1">
      <alignment/>
    </xf>
    <xf numFmtId="0" fontId="1" fillId="0" borderId="0" xfId="0" applyNumberFormat="1" applyFont="1" applyAlignment="1">
      <alignment horizontal="center"/>
    </xf>
    <xf numFmtId="0" fontId="3" fillId="34" borderId="11" xfId="0" applyFont="1" applyFill="1" applyBorder="1" applyAlignment="1" applyProtection="1">
      <alignment horizontal="center" vertical="center" wrapText="1"/>
      <protection/>
    </xf>
    <xf numFmtId="17" fontId="0" fillId="0" borderId="0" xfId="0" applyNumberFormat="1" applyAlignment="1">
      <alignment/>
    </xf>
    <xf numFmtId="43" fontId="0" fillId="0" borderId="10" xfId="0" applyNumberFormat="1"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xf>
    <xf numFmtId="0" fontId="20" fillId="0" borderId="0" xfId="0" applyFont="1" applyAlignment="1">
      <alignment/>
    </xf>
    <xf numFmtId="177" fontId="18" fillId="0" borderId="0" xfId="0" applyNumberFormat="1" applyFont="1" applyAlignment="1">
      <alignment/>
    </xf>
    <xf numFmtId="0" fontId="18" fillId="0" borderId="12" xfId="0" applyFont="1" applyBorder="1" applyAlignment="1">
      <alignment vertical="center"/>
    </xf>
    <xf numFmtId="0" fontId="18" fillId="0" borderId="13" xfId="0" applyFont="1" applyBorder="1" applyAlignment="1">
      <alignment vertical="center"/>
    </xf>
    <xf numFmtId="49" fontId="18" fillId="0" borderId="13" xfId="0" applyNumberFormat="1" applyFont="1" applyBorder="1" applyAlignment="1">
      <alignment vertical="center"/>
    </xf>
    <xf numFmtId="1" fontId="21" fillId="0" borderId="0" xfId="0" applyNumberFormat="1" applyFont="1" applyBorder="1" applyAlignment="1">
      <alignment vertical="center"/>
    </xf>
    <xf numFmtId="0" fontId="18" fillId="0" borderId="14" xfId="0" applyFont="1" applyBorder="1" applyAlignment="1">
      <alignment horizontal="right" vertical="center"/>
    </xf>
    <xf numFmtId="0" fontId="18" fillId="0" borderId="15" xfId="0" applyFont="1" applyBorder="1" applyAlignment="1">
      <alignment vertical="center"/>
    </xf>
    <xf numFmtId="0" fontId="18" fillId="0" borderId="16" xfId="0" applyFont="1" applyBorder="1" applyAlignment="1">
      <alignment vertical="center"/>
    </xf>
    <xf numFmtId="0" fontId="16" fillId="0" borderId="17" xfId="0" applyFont="1" applyBorder="1" applyAlignment="1">
      <alignment horizontal="center"/>
    </xf>
    <xf numFmtId="0" fontId="25" fillId="0" borderId="18" xfId="0" applyFont="1" applyBorder="1" applyAlignment="1">
      <alignment horizontal="center"/>
    </xf>
    <xf numFmtId="0" fontId="18" fillId="0" borderId="0" xfId="0" applyFont="1" applyBorder="1" applyAlignment="1">
      <alignment/>
    </xf>
    <xf numFmtId="0" fontId="18" fillId="0" borderId="19" xfId="0" applyFont="1" applyBorder="1" applyAlignment="1">
      <alignment horizontal="right" vertical="center"/>
    </xf>
    <xf numFmtId="0" fontId="18" fillId="0" borderId="20" xfId="0" applyFont="1" applyBorder="1" applyAlignment="1">
      <alignment horizontal="right" vertical="center"/>
    </xf>
    <xf numFmtId="0" fontId="18" fillId="0" borderId="21" xfId="0" applyFont="1" applyBorder="1" applyAlignment="1">
      <alignment horizontal="right" vertical="center"/>
    </xf>
    <xf numFmtId="0" fontId="18" fillId="0" borderId="18" xfId="0" applyFont="1" applyBorder="1" applyAlignment="1">
      <alignment/>
    </xf>
    <xf numFmtId="0" fontId="18" fillId="0" borderId="0" xfId="0" applyFont="1" applyBorder="1" applyAlignment="1">
      <alignment vertical="center" shrinkToFit="1"/>
    </xf>
    <xf numFmtId="0" fontId="18" fillId="0" borderId="0" xfId="0" applyFont="1" applyAlignment="1">
      <alignment horizontal="right" vertical="center"/>
    </xf>
    <xf numFmtId="178" fontId="28" fillId="0" borderId="0" xfId="0" applyNumberFormat="1" applyFont="1" applyAlignment="1">
      <alignment vertical="center"/>
    </xf>
    <xf numFmtId="0" fontId="24" fillId="0" borderId="0" xfId="0" applyFont="1" applyFill="1" applyBorder="1" applyAlignment="1">
      <alignment/>
    </xf>
    <xf numFmtId="0" fontId="18" fillId="0" borderId="22" xfId="0" applyFont="1" applyBorder="1" applyAlignment="1">
      <alignment/>
    </xf>
    <xf numFmtId="0" fontId="18" fillId="0" borderId="23" xfId="0" applyFont="1" applyBorder="1" applyAlignment="1">
      <alignment/>
    </xf>
    <xf numFmtId="0" fontId="21" fillId="0" borderId="0" xfId="0" applyFont="1" applyAlignment="1">
      <alignment/>
    </xf>
    <xf numFmtId="0" fontId="29" fillId="0" borderId="10" xfId="0" applyFont="1" applyBorder="1" applyAlignment="1">
      <alignment horizontal="center"/>
    </xf>
    <xf numFmtId="0" fontId="18" fillId="0" borderId="24" xfId="0" applyFont="1" applyBorder="1" applyAlignment="1">
      <alignment/>
    </xf>
    <xf numFmtId="2" fontId="24" fillId="0" borderId="18" xfId="0" applyNumberFormat="1" applyFont="1" applyBorder="1" applyAlignment="1">
      <alignment/>
    </xf>
    <xf numFmtId="0" fontId="29" fillId="0" borderId="0" xfId="0" applyFont="1" applyBorder="1" applyAlignment="1">
      <alignment/>
    </xf>
    <xf numFmtId="0" fontId="29" fillId="0" borderId="0" xfId="0" applyFont="1" applyAlignment="1">
      <alignment/>
    </xf>
    <xf numFmtId="0" fontId="18" fillId="0" borderId="13" xfId="0" applyFont="1" applyBorder="1" applyAlignment="1">
      <alignment/>
    </xf>
    <xf numFmtId="2" fontId="18" fillId="0" borderId="18" xfId="0" applyNumberFormat="1" applyFont="1" applyBorder="1" applyAlignment="1">
      <alignment/>
    </xf>
    <xf numFmtId="2" fontId="18" fillId="0" borderId="0" xfId="0" applyNumberFormat="1" applyFont="1" applyBorder="1" applyAlignment="1">
      <alignment/>
    </xf>
    <xf numFmtId="0" fontId="23" fillId="0" borderId="0" xfId="0" applyFont="1" applyAlignment="1">
      <alignment/>
    </xf>
    <xf numFmtId="2" fontId="24" fillId="0" borderId="13" xfId="0" applyNumberFormat="1" applyFont="1" applyBorder="1" applyAlignment="1">
      <alignment/>
    </xf>
    <xf numFmtId="0" fontId="29" fillId="0" borderId="10" xfId="0" applyFont="1" applyBorder="1" applyAlignment="1">
      <alignment horizontal="center" vertical="center"/>
    </xf>
    <xf numFmtId="2" fontId="18" fillId="0" borderId="13" xfId="0" applyNumberFormat="1" applyFont="1" applyBorder="1" applyAlignment="1">
      <alignment/>
    </xf>
    <xf numFmtId="0" fontId="32" fillId="0" borderId="0" xfId="0" applyFont="1" applyAlignment="1">
      <alignment/>
    </xf>
    <xf numFmtId="0" fontId="25" fillId="0" borderId="0" xfId="0" applyFont="1" applyAlignment="1">
      <alignment/>
    </xf>
    <xf numFmtId="0" fontId="18" fillId="0" borderId="0" xfId="0" applyFont="1" applyAlignment="1">
      <alignment/>
    </xf>
    <xf numFmtId="0" fontId="18" fillId="0" borderId="0" xfId="0" applyFont="1" applyBorder="1" applyAlignment="1">
      <alignment vertical="center" readingOrder="1"/>
    </xf>
    <xf numFmtId="0" fontId="12" fillId="0" borderId="0" xfId="0" applyFont="1" applyAlignment="1">
      <alignment/>
    </xf>
    <xf numFmtId="0" fontId="18" fillId="0" borderId="0" xfId="0" applyFont="1" applyAlignment="1">
      <alignment horizontal="left"/>
    </xf>
    <xf numFmtId="0" fontId="30" fillId="0" borderId="0" xfId="0" applyFont="1" applyAlignment="1">
      <alignment vertical="top" wrapText="1"/>
    </xf>
    <xf numFmtId="49" fontId="0" fillId="0" borderId="0" xfId="0" applyNumberFormat="1" applyAlignment="1">
      <alignment/>
    </xf>
    <xf numFmtId="0" fontId="33" fillId="0" borderId="0" xfId="0" applyFont="1" applyAlignment="1">
      <alignment/>
    </xf>
    <xf numFmtId="0" fontId="6" fillId="0" borderId="0" xfId="0" applyFont="1" applyAlignment="1">
      <alignment/>
    </xf>
    <xf numFmtId="0" fontId="32" fillId="0" borderId="0" xfId="0" applyFont="1" applyBorder="1" applyAlignment="1">
      <alignment/>
    </xf>
    <xf numFmtId="0" fontId="32" fillId="0" borderId="13" xfId="0" applyFont="1" applyBorder="1" applyAlignment="1">
      <alignment/>
    </xf>
    <xf numFmtId="0" fontId="25" fillId="0" borderId="0" xfId="0" applyFont="1" applyBorder="1" applyAlignment="1">
      <alignment/>
    </xf>
    <xf numFmtId="0" fontId="25" fillId="0" borderId="10" xfId="0" applyFont="1" applyBorder="1" applyAlignment="1">
      <alignment horizontal="center"/>
    </xf>
    <xf numFmtId="0" fontId="25" fillId="0" borderId="12" xfId="0" applyFont="1" applyBorder="1" applyAlignment="1">
      <alignment horizontal="center"/>
    </xf>
    <xf numFmtId="0" fontId="25" fillId="0" borderId="24" xfId="0" applyFont="1" applyBorder="1" applyAlignment="1">
      <alignment horizontal="center"/>
    </xf>
    <xf numFmtId="0" fontId="18" fillId="0" borderId="0" xfId="0" applyFont="1" applyBorder="1" applyAlignment="1">
      <alignment horizontal="right" vertical="center"/>
    </xf>
    <xf numFmtId="0" fontId="18" fillId="0" borderId="0" xfId="0" applyFont="1" applyAlignment="1">
      <alignment horizontal="centerContinuous" vertical="center"/>
    </xf>
    <xf numFmtId="0" fontId="18" fillId="0" borderId="0" xfId="0" applyFont="1" applyFill="1" applyBorder="1" applyAlignment="1">
      <alignment/>
    </xf>
    <xf numFmtId="2" fontId="18" fillId="0" borderId="13" xfId="0" applyNumberFormat="1" applyFont="1" applyBorder="1" applyAlignment="1">
      <alignment/>
    </xf>
    <xf numFmtId="0" fontId="18" fillId="0" borderId="0" xfId="0" applyFont="1" applyBorder="1" applyAlignment="1">
      <alignment horizontal="center" vertical="center"/>
    </xf>
    <xf numFmtId="2" fontId="18" fillId="0" borderId="0" xfId="0" applyNumberFormat="1" applyFont="1" applyAlignment="1">
      <alignment/>
    </xf>
    <xf numFmtId="0" fontId="18" fillId="0" borderId="24" xfId="0" applyFont="1" applyBorder="1" applyAlignment="1">
      <alignment horizontal="center" vertical="center"/>
    </xf>
    <xf numFmtId="0" fontId="25" fillId="0" borderId="0" xfId="0" applyFont="1" applyAlignment="1">
      <alignment/>
    </xf>
    <xf numFmtId="0" fontId="18" fillId="0" borderId="25" xfId="0" applyFont="1" applyBorder="1" applyAlignment="1">
      <alignment/>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6" fillId="0" borderId="0" xfId="0" applyFont="1" applyFill="1" applyBorder="1" applyAlignment="1">
      <alignment/>
    </xf>
    <xf numFmtId="0" fontId="16" fillId="0" borderId="0" xfId="0" applyFont="1" applyAlignment="1">
      <alignment/>
    </xf>
    <xf numFmtId="0" fontId="18" fillId="0" borderId="0" xfId="0" applyFont="1" applyBorder="1" applyAlignment="1">
      <alignment horizontal="center" vertical="center" textRotation="90" wrapText="1"/>
    </xf>
    <xf numFmtId="0" fontId="35" fillId="0" borderId="0" xfId="0" applyFont="1" applyAlignment="1">
      <alignment/>
    </xf>
    <xf numFmtId="0" fontId="26" fillId="0" borderId="0" xfId="0" applyFont="1" applyBorder="1" applyAlignment="1">
      <alignment horizontal="center"/>
    </xf>
    <xf numFmtId="0" fontId="16" fillId="0" borderId="0" xfId="0" applyFont="1" applyAlignment="1">
      <alignment/>
    </xf>
    <xf numFmtId="0" fontId="18" fillId="0" borderId="0" xfId="0" applyFont="1" applyBorder="1" applyAlignment="1">
      <alignment horizontal="center"/>
    </xf>
    <xf numFmtId="0" fontId="16" fillId="0" borderId="0" xfId="0" applyFont="1" applyAlignment="1">
      <alignment horizontal="left" vertical="center" indent="4"/>
    </xf>
    <xf numFmtId="0" fontId="16" fillId="0" borderId="0" xfId="0" applyFont="1" applyAlignment="1">
      <alignment vertical="center"/>
    </xf>
    <xf numFmtId="1" fontId="1" fillId="0" borderId="26" xfId="0" applyNumberFormat="1" applyFont="1" applyBorder="1" applyAlignment="1">
      <alignment vertical="center"/>
    </xf>
    <xf numFmtId="0" fontId="24" fillId="0" borderId="0" xfId="0" applyFont="1" applyAlignment="1">
      <alignment horizontal="left"/>
    </xf>
    <xf numFmtId="0" fontId="24" fillId="0" borderId="18" xfId="0" applyFont="1" applyBorder="1" applyAlignment="1">
      <alignment horizontal="left"/>
    </xf>
    <xf numFmtId="0" fontId="28" fillId="0" borderId="0" xfId="0" applyFont="1" applyBorder="1" applyAlignment="1">
      <alignment horizontal="left" vertical="center" wrapText="1"/>
    </xf>
    <xf numFmtId="0" fontId="24" fillId="0" borderId="0" xfId="0" applyFont="1" applyBorder="1" applyAlignment="1">
      <alignment horizontal="left"/>
    </xf>
    <xf numFmtId="0" fontId="29" fillId="0" borderId="12" xfId="0" applyFont="1" applyBorder="1" applyAlignment="1">
      <alignment horizontal="center"/>
    </xf>
    <xf numFmtId="0" fontId="31" fillId="0" borderId="0" xfId="0" applyFont="1" applyAlignment="1">
      <alignment/>
    </xf>
    <xf numFmtId="0" fontId="2" fillId="0" borderId="0" xfId="0" applyFont="1" applyAlignment="1">
      <alignment horizontal="center"/>
    </xf>
    <xf numFmtId="0" fontId="0" fillId="0" borderId="10" xfId="0" applyFont="1" applyFill="1" applyBorder="1" applyAlignment="1">
      <alignment horizontal="center" vertical="center" wrapText="1"/>
    </xf>
    <xf numFmtId="41" fontId="0" fillId="0" borderId="10" xfId="0" applyNumberFormat="1" applyFont="1" applyFill="1" applyBorder="1" applyAlignment="1">
      <alignment horizontal="center" vertical="center" wrapText="1"/>
    </xf>
    <xf numFmtId="0" fontId="36" fillId="0" borderId="10" xfId="0" applyFont="1" applyFill="1" applyBorder="1" applyAlignment="1" applyProtection="1">
      <alignment horizontal="center" vertical="center" wrapText="1"/>
      <protection/>
    </xf>
    <xf numFmtId="0" fontId="1" fillId="0" borderId="0" xfId="0" applyFont="1" applyAlignment="1">
      <alignment horizontal="center"/>
    </xf>
    <xf numFmtId="1" fontId="1" fillId="0" borderId="0" xfId="0" applyNumberFormat="1" applyFont="1" applyAlignment="1">
      <alignment horizontal="left"/>
    </xf>
    <xf numFmtId="0" fontId="0" fillId="0" borderId="18" xfId="0" applyBorder="1" applyAlignment="1">
      <alignment horizontal="center"/>
    </xf>
    <xf numFmtId="0" fontId="0" fillId="0" borderId="18"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11" fillId="0" borderId="10" xfId="0" applyNumberFormat="1" applyFont="1" applyBorder="1" applyAlignment="1">
      <alignment horizontal="center"/>
    </xf>
    <xf numFmtId="49" fontId="2" fillId="0" borderId="10" xfId="0" applyNumberFormat="1" applyFont="1" applyBorder="1" applyAlignment="1">
      <alignment horizontal="center"/>
    </xf>
    <xf numFmtId="0" fontId="16" fillId="0" borderId="0" xfId="0" applyFont="1" applyAlignment="1">
      <alignment horizontal="left" vertical="center"/>
    </xf>
    <xf numFmtId="0" fontId="41" fillId="0" borderId="0" xfId="0" applyFont="1" applyAlignment="1">
      <alignment horizontal="left" vertical="center"/>
    </xf>
    <xf numFmtId="0" fontId="21" fillId="0" borderId="0" xfId="0" applyFont="1" applyAlignment="1">
      <alignment vertical="center"/>
    </xf>
    <xf numFmtId="0" fontId="18" fillId="0" borderId="0" xfId="0" applyFont="1" applyAlignment="1">
      <alignment vertical="center"/>
    </xf>
    <xf numFmtId="0" fontId="40" fillId="0" borderId="0" xfId="0" applyFont="1" applyAlignment="1">
      <alignment horizontal="center"/>
    </xf>
    <xf numFmtId="0" fontId="42" fillId="0" borderId="0" xfId="0" applyFont="1" applyAlignment="1">
      <alignment horizontal="center" vertical="center"/>
    </xf>
    <xf numFmtId="0" fontId="18" fillId="0" borderId="10" xfId="0" applyFont="1" applyBorder="1" applyAlignment="1">
      <alignment horizontal="center" vertical="center" wrapText="1"/>
    </xf>
    <xf numFmtId="0" fontId="44" fillId="0" borderId="0" xfId="0" applyFont="1" applyAlignment="1">
      <alignment horizontal="center" vertical="center"/>
    </xf>
    <xf numFmtId="0" fontId="42" fillId="0" borderId="0" xfId="0" applyFont="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2" fontId="21" fillId="0" borderId="10" xfId="0" applyNumberFormat="1" applyFont="1" applyBorder="1" applyAlignment="1">
      <alignment horizontal="center" vertical="center" wrapText="1"/>
    </xf>
    <xf numFmtId="0" fontId="21" fillId="0" borderId="0" xfId="0" applyFont="1" applyAlignment="1">
      <alignment horizontal="center" vertical="center"/>
    </xf>
    <xf numFmtId="0" fontId="43" fillId="0" borderId="0" xfId="0" applyFont="1" applyAlignment="1">
      <alignment horizontal="center" vertical="center"/>
    </xf>
    <xf numFmtId="0" fontId="23" fillId="0" borderId="10" xfId="0" applyFont="1" applyBorder="1" applyAlignment="1">
      <alignment horizontal="left" vertical="center" wrapText="1" shrinkToFit="1"/>
    </xf>
    <xf numFmtId="174" fontId="21" fillId="0" borderId="10" xfId="0" applyNumberFormat="1" applyFont="1" applyBorder="1" applyAlignment="1">
      <alignment horizontal="center" vertical="center"/>
    </xf>
    <xf numFmtId="0" fontId="21" fillId="0" borderId="10" xfId="0" applyNumberFormat="1" applyFont="1" applyBorder="1" applyAlignment="1">
      <alignment horizontal="center" vertical="center" wrapText="1"/>
    </xf>
    <xf numFmtId="2" fontId="29" fillId="0" borderId="10" xfId="0" applyNumberFormat="1" applyFont="1" applyBorder="1" applyAlignment="1">
      <alignment horizontal="center" vertical="center" wrapText="1"/>
    </xf>
    <xf numFmtId="0" fontId="2" fillId="36" borderId="0" xfId="0" applyFont="1" applyFill="1" applyAlignment="1" applyProtection="1">
      <alignment/>
      <protection/>
    </xf>
    <xf numFmtId="0" fontId="2" fillId="36" borderId="0" xfId="0" applyFont="1" applyFill="1" applyAlignment="1" applyProtection="1">
      <alignment vertical="center" wrapText="1"/>
      <protection/>
    </xf>
    <xf numFmtId="0" fontId="2" fillId="36" borderId="0" xfId="0" applyFont="1" applyFill="1" applyAlignment="1" applyProtection="1">
      <alignment horizontal="center"/>
      <protection/>
    </xf>
    <xf numFmtId="0" fontId="2" fillId="0" borderId="0" xfId="0" applyFont="1" applyAlignment="1" applyProtection="1">
      <alignment/>
      <protection locked="0"/>
    </xf>
    <xf numFmtId="0" fontId="2" fillId="0" borderId="0" xfId="0" applyFont="1" applyAlignment="1" applyProtection="1">
      <alignment horizontal="right"/>
      <protection locked="0"/>
    </xf>
    <xf numFmtId="43" fontId="2" fillId="0" borderId="0" xfId="0" applyNumberFormat="1" applyFont="1" applyAlignment="1" applyProtection="1">
      <alignment/>
      <protection locked="0"/>
    </xf>
    <xf numFmtId="0" fontId="11" fillId="0" borderId="0" xfId="0" applyFont="1" applyAlignment="1" applyProtection="1">
      <alignment horizontal="justify"/>
      <protection locked="0"/>
    </xf>
    <xf numFmtId="0" fontId="0" fillId="0" borderId="0" xfId="0" applyFont="1" applyAlignment="1" applyProtection="1">
      <alignment/>
      <protection locked="0"/>
    </xf>
    <xf numFmtId="0" fontId="0" fillId="0" borderId="0" xfId="0" applyAlignment="1" applyProtection="1">
      <alignment/>
      <protection/>
    </xf>
    <xf numFmtId="0" fontId="2" fillId="0" borderId="0" xfId="0" applyFont="1" applyAlignment="1" applyProtection="1">
      <alignment horizontal="left"/>
      <protection/>
    </xf>
    <xf numFmtId="9" fontId="2" fillId="0" borderId="0" xfId="0" applyNumberFormat="1" applyFont="1" applyAlignment="1" applyProtection="1">
      <alignment horizontal="right"/>
      <protection/>
    </xf>
    <xf numFmtId="41" fontId="2" fillId="0" borderId="0" xfId="0" applyNumberFormat="1" applyFont="1" applyAlignment="1" applyProtection="1">
      <alignment horizontal="right"/>
      <protection/>
    </xf>
    <xf numFmtId="0" fontId="2" fillId="0" borderId="0" xfId="0" applyFont="1" applyAlignment="1" applyProtection="1">
      <alignment horizontal="right"/>
      <protection/>
    </xf>
    <xf numFmtId="0" fontId="1" fillId="0" borderId="10" xfId="0" applyFont="1" applyFill="1" applyBorder="1" applyAlignment="1" applyProtection="1">
      <alignment horizontal="center" vertical="center" wrapText="1"/>
      <protection/>
    </xf>
    <xf numFmtId="41" fontId="1"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11" fillId="0" borderId="10" xfId="0" applyFont="1" applyBorder="1" applyAlignment="1" applyProtection="1">
      <alignment horizontal="center"/>
      <protection/>
    </xf>
    <xf numFmtId="171" fontId="11" fillId="0" borderId="10" xfId="0" applyNumberFormat="1" applyFont="1" applyBorder="1" applyAlignment="1" applyProtection="1">
      <alignment horizontal="center"/>
      <protection/>
    </xf>
    <xf numFmtId="41" fontId="0" fillId="0" borderId="10" xfId="0" applyNumberFormat="1" applyFont="1" applyBorder="1" applyAlignment="1" applyProtection="1">
      <alignment horizontal="center"/>
      <protection/>
    </xf>
    <xf numFmtId="0" fontId="11" fillId="0" borderId="0" xfId="0" applyFont="1" applyAlignment="1" applyProtection="1">
      <alignment/>
      <protection/>
    </xf>
    <xf numFmtId="0" fontId="2" fillId="0" borderId="10" xfId="0" applyFont="1" applyBorder="1" applyAlignment="1" applyProtection="1">
      <alignment horizontal="center"/>
      <protection/>
    </xf>
    <xf numFmtId="0" fontId="2" fillId="0" borderId="0" xfId="0" applyFont="1" applyAlignment="1" applyProtection="1">
      <alignment/>
      <protection/>
    </xf>
    <xf numFmtId="0" fontId="1" fillId="0" borderId="0" xfId="0" applyFont="1" applyAlignment="1" applyProtection="1">
      <alignment horizontal="center"/>
      <protection/>
    </xf>
    <xf numFmtId="0" fontId="0" fillId="0" borderId="18" xfId="0" applyBorder="1" applyAlignment="1">
      <alignment horizontal="left"/>
    </xf>
    <xf numFmtId="174" fontId="0" fillId="0" borderId="18" xfId="0" applyNumberFormat="1" applyBorder="1" applyAlignment="1">
      <alignment horizontal="center"/>
    </xf>
    <xf numFmtId="0" fontId="46" fillId="37" borderId="0" xfId="0" applyFont="1" applyFill="1" applyAlignment="1" applyProtection="1">
      <alignment/>
      <protection locked="0"/>
    </xf>
    <xf numFmtId="172" fontId="46" fillId="37" borderId="0" xfId="0" applyNumberFormat="1" applyFont="1" applyFill="1" applyAlignment="1" applyProtection="1">
      <alignment/>
      <protection locked="0"/>
    </xf>
    <xf numFmtId="171" fontId="46" fillId="37" borderId="0" xfId="0" applyNumberFormat="1" applyFont="1" applyFill="1" applyAlignment="1" applyProtection="1">
      <alignment/>
      <protection locked="0"/>
    </xf>
    <xf numFmtId="0" fontId="46" fillId="37" borderId="10" xfId="0" applyFont="1" applyFill="1" applyBorder="1" applyAlignment="1" applyProtection="1">
      <alignment horizontal="center" vertical="center" wrapText="1"/>
      <protection locked="0"/>
    </xf>
    <xf numFmtId="171" fontId="46" fillId="37" borderId="0" xfId="0" applyNumberFormat="1" applyFont="1" applyFill="1" applyAlignment="1" applyProtection="1">
      <alignment horizontal="right"/>
      <protection locked="0"/>
    </xf>
    <xf numFmtId="171" fontId="46" fillId="37" borderId="0" xfId="0" applyNumberFormat="1" applyFont="1" applyFill="1" applyAlignment="1" applyProtection="1">
      <alignment horizontal="center"/>
      <protection locked="0"/>
    </xf>
    <xf numFmtId="171" fontId="46" fillId="37" borderId="0" xfId="0" applyNumberFormat="1" applyFont="1" applyFill="1" applyAlignment="1" applyProtection="1">
      <alignment horizontal="left"/>
      <protection locked="0"/>
    </xf>
    <xf numFmtId="0" fontId="46" fillId="37" borderId="0" xfId="0" applyNumberFormat="1" applyFont="1" applyFill="1" applyAlignment="1" applyProtection="1">
      <alignment/>
      <protection locked="0"/>
    </xf>
    <xf numFmtId="0" fontId="46" fillId="37" borderId="0" xfId="0" applyNumberFormat="1" applyFont="1" applyFill="1" applyAlignment="1" applyProtection="1">
      <alignment horizontal="center"/>
      <protection locked="0"/>
    </xf>
    <xf numFmtId="9" fontId="46" fillId="37" borderId="0" xfId="0" applyNumberFormat="1" applyFont="1" applyFill="1" applyAlignment="1" applyProtection="1">
      <alignment horizontal="center"/>
      <protection locked="0"/>
    </xf>
    <xf numFmtId="172" fontId="46" fillId="37" borderId="0" xfId="0" applyNumberFormat="1" applyFont="1" applyFill="1" applyAlignment="1" applyProtection="1">
      <alignment horizontal="right"/>
      <protection locked="0"/>
    </xf>
    <xf numFmtId="0" fontId="46" fillId="37" borderId="0" xfId="0" applyFont="1" applyFill="1" applyAlignment="1" applyProtection="1">
      <alignment horizontal="right"/>
      <protection locked="0"/>
    </xf>
    <xf numFmtId="0" fontId="46" fillId="37" borderId="0" xfId="0" applyFont="1" applyFill="1" applyAlignment="1" applyProtection="1">
      <alignment horizontal="center"/>
      <protection locked="0"/>
    </xf>
    <xf numFmtId="0" fontId="46" fillId="37" borderId="0" xfId="0" applyNumberFormat="1" applyFont="1" applyFill="1" applyAlignment="1" applyProtection="1">
      <alignment horizontal="left"/>
      <protection locked="0"/>
    </xf>
    <xf numFmtId="0" fontId="47" fillId="37" borderId="0" xfId="0" applyFont="1" applyFill="1" applyAlignment="1" applyProtection="1">
      <alignment horizontal="left"/>
      <protection locked="0"/>
    </xf>
    <xf numFmtId="49" fontId="46" fillId="37" borderId="0" xfId="0" applyNumberFormat="1" applyFont="1" applyFill="1" applyAlignment="1" applyProtection="1">
      <alignment horizontal="right"/>
      <protection locked="0"/>
    </xf>
    <xf numFmtId="0" fontId="1" fillId="38" borderId="11" xfId="0" applyFont="1" applyFill="1" applyBorder="1" applyAlignment="1" applyProtection="1">
      <alignment horizontal="center" vertical="center" wrapText="1"/>
      <protection locked="0"/>
    </xf>
    <xf numFmtId="174" fontId="2" fillId="38" borderId="11" xfId="0" applyNumberFormat="1" applyFont="1" applyFill="1" applyBorder="1" applyAlignment="1" applyProtection="1">
      <alignment horizontal="center" vertical="center" wrapText="1"/>
      <protection locked="0"/>
    </xf>
    <xf numFmtId="49" fontId="2" fillId="38" borderId="11" xfId="0" applyNumberFormat="1" applyFont="1" applyFill="1" applyBorder="1" applyAlignment="1" applyProtection="1">
      <alignment horizontal="center" vertical="center" wrapText="1"/>
      <protection hidden="1" locked="0"/>
    </xf>
    <xf numFmtId="49" fontId="2" fillId="38" borderId="11" xfId="0" applyNumberFormat="1" applyFont="1" applyFill="1" applyBorder="1" applyAlignment="1" applyProtection="1">
      <alignment horizontal="center" vertical="center" wrapText="1"/>
      <protection locked="0"/>
    </xf>
    <xf numFmtId="0" fontId="1" fillId="34" borderId="11" xfId="0" applyFont="1" applyFill="1" applyBorder="1" applyAlignment="1" applyProtection="1">
      <alignment horizontal="center" vertical="center" wrapText="1"/>
      <protection hidden="1"/>
    </xf>
    <xf numFmtId="0" fontId="13" fillId="35" borderId="11" xfId="0" applyFont="1" applyFill="1" applyBorder="1" applyAlignment="1" applyProtection="1">
      <alignment horizontal="center" vertical="center" wrapText="1"/>
      <protection/>
    </xf>
    <xf numFmtId="0" fontId="0" fillId="33" borderId="0" xfId="0" applyFont="1" applyFill="1" applyAlignment="1">
      <alignment horizontal="center" vertical="center" wrapText="1"/>
    </xf>
    <xf numFmtId="0" fontId="51" fillId="34" borderId="11" xfId="0" applyFont="1" applyFill="1" applyBorder="1" applyAlignment="1" applyProtection="1">
      <alignment horizontal="center" vertical="center" wrapText="1"/>
      <protection/>
    </xf>
    <xf numFmtId="49" fontId="51" fillId="34" borderId="11" xfId="0" applyNumberFormat="1" applyFont="1" applyFill="1" applyBorder="1" applyAlignment="1" applyProtection="1">
      <alignment horizontal="center" vertical="center" wrapText="1"/>
      <protection hidden="1"/>
    </xf>
    <xf numFmtId="0" fontId="2" fillId="0" borderId="10" xfId="0" applyFont="1" applyBorder="1" applyAlignment="1" applyProtection="1">
      <alignment horizontal="right"/>
      <protection/>
    </xf>
    <xf numFmtId="1" fontId="11" fillId="0" borderId="10" xfId="0" applyNumberFormat="1" applyFont="1" applyBorder="1" applyAlignment="1" applyProtection="1">
      <alignment/>
      <protection/>
    </xf>
    <xf numFmtId="180" fontId="11" fillId="0" borderId="10" xfId="0" applyNumberFormat="1" applyFont="1" applyBorder="1" applyAlignment="1">
      <alignment horizontal="center"/>
    </xf>
    <xf numFmtId="180" fontId="2" fillId="0" borderId="10" xfId="0" applyNumberFormat="1" applyFont="1" applyBorder="1" applyAlignment="1">
      <alignment horizontal="center"/>
    </xf>
    <xf numFmtId="180" fontId="2" fillId="38" borderId="11" xfId="0" applyNumberFormat="1" applyFont="1" applyFill="1" applyBorder="1" applyAlignment="1" applyProtection="1">
      <alignment/>
      <protection locked="0"/>
    </xf>
    <xf numFmtId="180" fontId="2" fillId="39" borderId="11" xfId="0" applyNumberFormat="1" applyFont="1" applyFill="1" applyBorder="1" applyAlignment="1" applyProtection="1">
      <alignment/>
      <protection locked="0"/>
    </xf>
    <xf numFmtId="180" fontId="2" fillId="34" borderId="11" xfId="0" applyNumberFormat="1" applyFont="1" applyFill="1" applyBorder="1" applyAlignment="1" applyProtection="1">
      <alignment/>
      <protection/>
    </xf>
    <xf numFmtId="180" fontId="7" fillId="40" borderId="11" xfId="0" applyNumberFormat="1" applyFont="1" applyFill="1" applyBorder="1" applyAlignment="1" applyProtection="1">
      <alignment/>
      <protection/>
    </xf>
    <xf numFmtId="180" fontId="2" fillId="35" borderId="11" xfId="0" applyNumberFormat="1" applyFont="1" applyFill="1" applyBorder="1" applyAlignment="1" applyProtection="1">
      <alignment/>
      <protection/>
    </xf>
    <xf numFmtId="180" fontId="4" fillId="35" borderId="11" xfId="0" applyNumberFormat="1" applyFont="1" applyFill="1" applyBorder="1" applyAlignment="1" applyProtection="1">
      <alignment/>
      <protection/>
    </xf>
    <xf numFmtId="180" fontId="0" fillId="0" borderId="10" xfId="0" applyNumberFormat="1" applyFont="1" applyBorder="1" applyAlignment="1">
      <alignment horizontal="center"/>
    </xf>
    <xf numFmtId="180" fontId="2" fillId="0" borderId="10" xfId="0" applyNumberFormat="1" applyFont="1" applyBorder="1" applyAlignment="1">
      <alignment/>
    </xf>
    <xf numFmtId="180" fontId="11" fillId="0" borderId="10" xfId="0" applyNumberFormat="1" applyFont="1" applyBorder="1" applyAlignment="1">
      <alignment/>
    </xf>
    <xf numFmtId="1" fontId="21" fillId="0" borderId="10" xfId="0" applyNumberFormat="1" applyFont="1" applyBorder="1" applyAlignment="1">
      <alignment horizontal="center" vertical="center" wrapText="1"/>
    </xf>
    <xf numFmtId="180" fontId="2" fillId="35" borderId="11" xfId="0" applyNumberFormat="1" applyFont="1" applyFill="1" applyBorder="1" applyAlignment="1" applyProtection="1">
      <alignment/>
      <protection locked="0"/>
    </xf>
    <xf numFmtId="180" fontId="0" fillId="0" borderId="10" xfId="0" applyNumberFormat="1" applyFont="1" applyBorder="1" applyAlignment="1">
      <alignment/>
    </xf>
    <xf numFmtId="1" fontId="46" fillId="37" borderId="0" xfId="0" applyNumberFormat="1" applyFont="1" applyFill="1" applyAlignment="1" applyProtection="1">
      <alignment/>
      <protection locked="0"/>
    </xf>
    <xf numFmtId="1" fontId="46" fillId="37" borderId="0" xfId="0" applyNumberFormat="1" applyFont="1" applyFill="1" applyAlignment="1" applyProtection="1">
      <alignment horizontal="right"/>
      <protection locked="0"/>
    </xf>
    <xf numFmtId="181" fontId="46" fillId="37" borderId="0" xfId="0" applyNumberFormat="1" applyFont="1" applyFill="1" applyAlignment="1" applyProtection="1">
      <alignment horizontal="right"/>
      <protection locked="0"/>
    </xf>
    <xf numFmtId="181" fontId="46" fillId="37" borderId="0" xfId="0" applyNumberFormat="1" applyFont="1" applyFill="1" applyAlignment="1" applyProtection="1">
      <alignment/>
      <protection locked="0"/>
    </xf>
    <xf numFmtId="172" fontId="46" fillId="37" borderId="0" xfId="0" applyNumberFormat="1" applyFont="1" applyFill="1" applyAlignment="1" applyProtection="1">
      <alignment horizontal="center"/>
      <protection locked="0"/>
    </xf>
    <xf numFmtId="176" fontId="46" fillId="37" borderId="0" xfId="0" applyNumberFormat="1" applyFont="1" applyFill="1" applyAlignment="1" applyProtection="1">
      <alignment/>
      <protection locked="0"/>
    </xf>
    <xf numFmtId="0" fontId="54" fillId="38" borderId="11" xfId="0" applyFont="1" applyFill="1" applyBorder="1" applyAlignment="1" applyProtection="1">
      <alignment horizontal="center" vertical="center" wrapText="1"/>
      <protection/>
    </xf>
    <xf numFmtId="0" fontId="1" fillId="38" borderId="11" xfId="0" applyNumberFormat="1" applyFont="1" applyFill="1" applyBorder="1" applyAlignment="1" applyProtection="1">
      <alignment horizontal="center" vertical="center" wrapText="1"/>
      <protection hidden="1" locked="0"/>
    </xf>
    <xf numFmtId="180" fontId="46" fillId="37" borderId="0" xfId="0" applyNumberFormat="1" applyFont="1" applyFill="1" applyAlignment="1" applyProtection="1">
      <alignment/>
      <protection locked="0"/>
    </xf>
    <xf numFmtId="178" fontId="58" fillId="0" borderId="0" xfId="0" applyNumberFormat="1" applyFont="1" applyAlignment="1">
      <alignment vertical="center"/>
    </xf>
    <xf numFmtId="0" fontId="21" fillId="0" borderId="18" xfId="0" applyFont="1" applyBorder="1" applyAlignment="1">
      <alignment/>
    </xf>
    <xf numFmtId="0" fontId="50" fillId="33" borderId="27" xfId="0"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50" fillId="41" borderId="0" xfId="0" applyFont="1" applyFill="1" applyAlignment="1" applyProtection="1">
      <alignment horizontal="center" vertical="center" wrapText="1"/>
      <protection/>
    </xf>
    <xf numFmtId="0" fontId="1" fillId="38" borderId="28" xfId="0" applyFont="1" applyFill="1" applyBorder="1" applyAlignment="1" applyProtection="1">
      <alignment horizontal="center" vertical="center" wrapText="1"/>
      <protection locked="0"/>
    </xf>
    <xf numFmtId="0" fontId="1" fillId="38" borderId="29" xfId="0" applyFont="1" applyFill="1" applyBorder="1" applyAlignment="1" applyProtection="1">
      <alignment horizontal="center" vertical="center" wrapText="1"/>
      <protection locked="0"/>
    </xf>
    <xf numFmtId="0" fontId="1" fillId="38" borderId="30" xfId="0" applyFont="1" applyFill="1" applyBorder="1" applyAlignment="1" applyProtection="1">
      <alignment horizontal="center" vertical="center" wrapText="1"/>
      <protection locked="0"/>
    </xf>
    <xf numFmtId="0" fontId="3" fillId="34" borderId="28" xfId="0" applyFont="1" applyFill="1" applyBorder="1" applyAlignment="1" applyProtection="1">
      <alignment horizontal="center" vertical="center" wrapText="1"/>
      <protection/>
    </xf>
    <xf numFmtId="0" fontId="3" fillId="34" borderId="30" xfId="0" applyFont="1" applyFill="1" applyBorder="1" applyAlignment="1" applyProtection="1">
      <alignment horizontal="center" vertical="center" wrapText="1"/>
      <protection/>
    </xf>
    <xf numFmtId="0" fontId="38" fillId="40" borderId="31" xfId="0" applyFont="1" applyFill="1" applyBorder="1" applyAlignment="1" applyProtection="1">
      <alignment horizontal="center" vertical="center"/>
      <protection/>
    </xf>
    <xf numFmtId="0" fontId="2" fillId="38" borderId="28" xfId="0" applyFont="1" applyFill="1" applyBorder="1" applyAlignment="1" applyProtection="1">
      <alignment horizontal="left" vertical="center" wrapText="1"/>
      <protection locked="0"/>
    </xf>
    <xf numFmtId="0" fontId="2" fillId="38" borderId="29" xfId="0" applyFont="1" applyFill="1" applyBorder="1" applyAlignment="1" applyProtection="1">
      <alignment horizontal="left" vertical="center" wrapText="1"/>
      <protection locked="0"/>
    </xf>
    <xf numFmtId="0" fontId="2" fillId="38" borderId="30"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2" fillId="38" borderId="28" xfId="0" applyFont="1" applyFill="1" applyBorder="1" applyAlignment="1" applyProtection="1">
      <alignment horizontal="left" vertical="center"/>
      <protection locked="0"/>
    </xf>
    <xf numFmtId="0" fontId="2" fillId="38" borderId="30" xfId="0" applyFont="1" applyFill="1" applyBorder="1" applyAlignment="1" applyProtection="1">
      <alignment horizontal="left" vertical="center"/>
      <protection locked="0"/>
    </xf>
    <xf numFmtId="0" fontId="3" fillId="34" borderId="29" xfId="0" applyFont="1" applyFill="1" applyBorder="1" applyAlignment="1" applyProtection="1">
      <alignment horizontal="center" vertical="center" wrapText="1"/>
      <protection/>
    </xf>
    <xf numFmtId="49" fontId="1" fillId="38" borderId="11" xfId="0" applyNumberFormat="1" applyFont="1" applyFill="1" applyBorder="1" applyAlignment="1" applyProtection="1">
      <alignment horizontal="center" vertical="center" wrapText="1"/>
      <protection hidden="1" locked="0"/>
    </xf>
    <xf numFmtId="0" fontId="2" fillId="34" borderId="28" xfId="0" applyFont="1" applyFill="1" applyBorder="1" applyAlignment="1" applyProtection="1">
      <alignment horizontal="center" vertical="center" wrapText="1"/>
      <protection/>
    </xf>
    <xf numFmtId="0" fontId="2" fillId="34" borderId="30" xfId="0" applyFont="1" applyFill="1" applyBorder="1" applyAlignment="1" applyProtection="1">
      <alignment horizontal="center" vertical="center" wrapText="1"/>
      <protection/>
    </xf>
    <xf numFmtId="0" fontId="3" fillId="34" borderId="28" xfId="0" applyFont="1" applyFill="1" applyBorder="1" applyAlignment="1" applyProtection="1">
      <alignment horizontal="center" vertical="center" wrapText="1"/>
      <protection hidden="1"/>
    </xf>
    <xf numFmtId="0" fontId="3" fillId="34" borderId="30" xfId="0" applyFont="1" applyFill="1" applyBorder="1" applyAlignment="1" applyProtection="1">
      <alignment horizontal="center" vertical="center" wrapText="1"/>
      <protection hidden="1"/>
    </xf>
    <xf numFmtId="0" fontId="49" fillId="33" borderId="0" xfId="0" applyFont="1" applyFill="1" applyAlignment="1" applyProtection="1">
      <alignment horizontal="center"/>
      <protection/>
    </xf>
    <xf numFmtId="0" fontId="2" fillId="42" borderId="28" xfId="0" applyFont="1" applyFill="1" applyBorder="1" applyAlignment="1" applyProtection="1">
      <alignment horizontal="left" vertical="center"/>
      <protection locked="0"/>
    </xf>
    <xf numFmtId="0" fontId="2" fillId="42" borderId="29" xfId="0" applyFont="1" applyFill="1" applyBorder="1" applyAlignment="1" applyProtection="1">
      <alignment horizontal="left" vertical="center"/>
      <protection locked="0"/>
    </xf>
    <xf numFmtId="0" fontId="2" fillId="42" borderId="30" xfId="0" applyFont="1" applyFill="1" applyBorder="1" applyAlignment="1" applyProtection="1">
      <alignment horizontal="left" vertical="center"/>
      <protection locked="0"/>
    </xf>
    <xf numFmtId="1" fontId="3" fillId="38" borderId="11"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hidden="1"/>
    </xf>
    <xf numFmtId="0" fontId="1" fillId="38" borderId="11" xfId="0" applyFont="1" applyFill="1" applyBorder="1" applyAlignment="1" applyProtection="1">
      <alignment horizontal="center" vertical="center" wrapText="1"/>
      <protection locked="0"/>
    </xf>
    <xf numFmtId="0" fontId="2" fillId="38" borderId="11" xfId="0" applyFont="1" applyFill="1" applyBorder="1" applyAlignment="1" applyProtection="1">
      <alignment horizontal="left" vertical="center" wrapText="1"/>
      <protection locked="0"/>
    </xf>
    <xf numFmtId="0" fontId="5" fillId="40" borderId="19" xfId="0" applyFont="1" applyFill="1" applyBorder="1" applyAlignment="1" applyProtection="1">
      <alignment horizontal="center" vertical="center"/>
      <protection/>
    </xf>
    <xf numFmtId="0" fontId="5" fillId="40" borderId="20" xfId="0" applyFont="1" applyFill="1" applyBorder="1" applyAlignment="1" applyProtection="1">
      <alignment horizontal="center" vertical="center"/>
      <protection/>
    </xf>
    <xf numFmtId="0" fontId="5" fillId="40" borderId="21" xfId="0" applyFont="1" applyFill="1" applyBorder="1" applyAlignment="1" applyProtection="1">
      <alignment horizontal="center" vertical="center"/>
      <protection/>
    </xf>
    <xf numFmtId="0" fontId="38" fillId="40" borderId="14" xfId="0" applyFont="1" applyFill="1" applyBorder="1" applyAlignment="1" applyProtection="1">
      <alignment horizontal="center" vertical="center"/>
      <protection/>
    </xf>
    <xf numFmtId="0" fontId="38" fillId="40" borderId="15" xfId="0" applyFont="1" applyFill="1" applyBorder="1" applyAlignment="1" applyProtection="1">
      <alignment horizontal="center" vertical="center"/>
      <protection/>
    </xf>
    <xf numFmtId="0" fontId="38" fillId="40" borderId="16" xfId="0" applyFont="1" applyFill="1" applyBorder="1" applyAlignment="1" applyProtection="1">
      <alignment horizontal="center" vertical="center"/>
      <protection/>
    </xf>
    <xf numFmtId="0" fontId="39" fillId="38" borderId="17" xfId="0" applyFont="1" applyFill="1" applyBorder="1" applyAlignment="1" applyProtection="1">
      <alignment horizontal="center" vertical="center"/>
      <protection/>
    </xf>
    <xf numFmtId="0" fontId="39" fillId="38" borderId="0" xfId="0" applyFont="1" applyFill="1" applyBorder="1" applyAlignment="1" applyProtection="1">
      <alignment horizontal="center" vertical="center"/>
      <protection/>
    </xf>
    <xf numFmtId="0" fontId="39" fillId="38" borderId="32" xfId="0" applyFont="1" applyFill="1" applyBorder="1" applyAlignment="1" applyProtection="1">
      <alignment horizontal="center" vertical="center"/>
      <protection/>
    </xf>
    <xf numFmtId="0" fontId="4" fillId="38" borderId="17" xfId="0" applyFont="1" applyFill="1" applyBorder="1" applyAlignment="1" applyProtection="1">
      <alignment horizontal="center" vertical="center" wrapText="1"/>
      <protection/>
    </xf>
    <xf numFmtId="0" fontId="4" fillId="38" borderId="0" xfId="0" applyFont="1" applyFill="1" applyBorder="1" applyAlignment="1" applyProtection="1">
      <alignment horizontal="center" vertical="center" wrapText="1"/>
      <protection/>
    </xf>
    <xf numFmtId="0" fontId="4" fillId="38" borderId="32" xfId="0" applyFont="1" applyFill="1" applyBorder="1" applyAlignment="1" applyProtection="1">
      <alignment horizontal="center" vertical="center" wrapText="1"/>
      <protection/>
    </xf>
    <xf numFmtId="0" fontId="48" fillId="40" borderId="28" xfId="0" applyFont="1" applyFill="1" applyBorder="1" applyAlignment="1" applyProtection="1">
      <alignment horizontal="center" vertical="center" wrapText="1"/>
      <protection/>
    </xf>
    <xf numFmtId="0" fontId="48" fillId="40" borderId="29" xfId="0" applyFont="1" applyFill="1" applyBorder="1" applyAlignment="1" applyProtection="1">
      <alignment horizontal="center" vertical="center" wrapText="1"/>
      <protection/>
    </xf>
    <xf numFmtId="0" fontId="48" fillId="40" borderId="30" xfId="0" applyFont="1" applyFill="1" applyBorder="1" applyAlignment="1" applyProtection="1">
      <alignment horizontal="center" vertical="center" wrapText="1"/>
      <protection/>
    </xf>
    <xf numFmtId="0" fontId="7" fillId="40" borderId="28" xfId="0" applyFont="1" applyFill="1" applyBorder="1" applyAlignment="1" applyProtection="1">
      <alignment horizontal="right" vertical="center" wrapText="1"/>
      <protection/>
    </xf>
    <xf numFmtId="0" fontId="7" fillId="40" borderId="30" xfId="0" applyFont="1" applyFill="1" applyBorder="1" applyAlignment="1" applyProtection="1">
      <alignment horizontal="right" vertical="center" wrapText="1"/>
      <protection/>
    </xf>
    <xf numFmtId="49" fontId="1" fillId="38" borderId="28" xfId="0" applyNumberFormat="1" applyFont="1" applyFill="1" applyBorder="1" applyAlignment="1" applyProtection="1">
      <alignment horizontal="center" vertical="center"/>
      <protection hidden="1" locked="0"/>
    </xf>
    <xf numFmtId="49" fontId="1" fillId="38" borderId="30" xfId="0" applyNumberFormat="1" applyFont="1" applyFill="1" applyBorder="1" applyAlignment="1" applyProtection="1">
      <alignment horizontal="center" vertical="center"/>
      <protection hidden="1" locked="0"/>
    </xf>
    <xf numFmtId="0" fontId="1" fillId="0" borderId="0" xfId="0" applyFont="1" applyAlignment="1" applyProtection="1">
      <alignment horizontal="center" vertical="center" wrapText="1"/>
      <protection locked="0"/>
    </xf>
    <xf numFmtId="0" fontId="14" fillId="0" borderId="0" xfId="0" applyFont="1" applyAlignment="1" applyProtection="1">
      <alignment horizontal="center"/>
      <protection locked="0"/>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horizontal="center" vertical="top"/>
    </xf>
    <xf numFmtId="0" fontId="0" fillId="0" borderId="12" xfId="0" applyFont="1" applyBorder="1" applyAlignment="1">
      <alignment horizontal="center"/>
    </xf>
    <xf numFmtId="0" fontId="0" fillId="0" borderId="26" xfId="0" applyFont="1" applyBorder="1" applyAlignment="1">
      <alignment horizontal="center"/>
    </xf>
    <xf numFmtId="0" fontId="2" fillId="0" borderId="0" xfId="0" applyFont="1" applyAlignment="1" applyProtection="1">
      <alignment horizontal="center"/>
      <protection locked="0"/>
    </xf>
    <xf numFmtId="0" fontId="0" fillId="0" borderId="0" xfId="0" applyFont="1" applyAlignment="1" applyProtection="1">
      <alignment horizontal="left"/>
      <protection locked="0"/>
    </xf>
    <xf numFmtId="0" fontId="0" fillId="0" borderId="0" xfId="0" applyFont="1" applyAlignment="1" applyProtection="1">
      <alignment horizontal="left" vertical="center" wrapText="1"/>
      <protection locked="0"/>
    </xf>
    <xf numFmtId="0" fontId="18" fillId="0" borderId="0" xfId="0" applyFont="1" applyAlignment="1">
      <alignment horizontal="center"/>
    </xf>
    <xf numFmtId="0" fontId="19" fillId="0" borderId="0" xfId="0" applyFont="1" applyAlignment="1" applyProtection="1">
      <alignment horizontal="center" wrapText="1" shrinkToFit="1"/>
      <protection locked="0"/>
    </xf>
    <xf numFmtId="40" fontId="21" fillId="0" borderId="0" xfId="0" applyNumberFormat="1" applyFont="1" applyAlignment="1">
      <alignment horizontal="left"/>
    </xf>
    <xf numFmtId="0" fontId="22" fillId="0" borderId="0" xfId="0" applyFont="1" applyAlignment="1">
      <alignment horizontal="center"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33" xfId="0" applyFont="1" applyBorder="1" applyAlignment="1">
      <alignment horizontal="center" vertical="center" wrapText="1"/>
    </xf>
    <xf numFmtId="0" fontId="21" fillId="0" borderId="0" xfId="0" applyFont="1" applyAlignment="1">
      <alignment horizontal="left"/>
    </xf>
    <xf numFmtId="0" fontId="23" fillId="0" borderId="0" xfId="0" applyFont="1" applyAlignment="1">
      <alignment horizontal="center" vertical="center"/>
    </xf>
    <xf numFmtId="0" fontId="18" fillId="0" borderId="0" xfId="0" applyFont="1" applyBorder="1" applyAlignment="1">
      <alignment/>
    </xf>
    <xf numFmtId="0" fontId="18" fillId="0" borderId="32" xfId="0" applyFont="1" applyBorder="1" applyAlignment="1">
      <alignment/>
    </xf>
    <xf numFmtId="0" fontId="20" fillId="0" borderId="18" xfId="0" applyFont="1" applyBorder="1" applyAlignment="1">
      <alignment horizontal="left"/>
    </xf>
    <xf numFmtId="0" fontId="18" fillId="0" borderId="12" xfId="0" applyFont="1" applyBorder="1" applyAlignment="1">
      <alignment horizontal="center"/>
    </xf>
    <xf numFmtId="0" fontId="18" fillId="0" borderId="26" xfId="0" applyFont="1" applyBorder="1" applyAlignment="1">
      <alignment horizont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6" xfId="0" applyFont="1" applyBorder="1" applyAlignment="1">
      <alignment horizontal="center" vertical="center"/>
    </xf>
    <xf numFmtId="0" fontId="27" fillId="0" borderId="0" xfId="0" applyFont="1" applyAlignment="1">
      <alignment horizontal="center" vertical="center"/>
    </xf>
    <xf numFmtId="40" fontId="57" fillId="0" borderId="0" xfId="0" applyNumberFormat="1" applyFont="1" applyAlignment="1" applyProtection="1">
      <alignment horizontal="left" vertical="top" wrapText="1"/>
      <protection/>
    </xf>
    <xf numFmtId="0" fontId="57" fillId="0" borderId="0" xfId="0" applyFont="1" applyAlignment="1" applyProtection="1">
      <alignment horizontal="left" vertical="top" wrapText="1"/>
      <protection/>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18" xfId="0" applyFont="1" applyBorder="1" applyAlignment="1">
      <alignment horizontal="center" vertical="center"/>
    </xf>
    <xf numFmtId="1" fontId="21" fillId="0" borderId="22" xfId="0" applyNumberFormat="1" applyFont="1" applyBorder="1" applyAlignment="1">
      <alignment horizontal="center" vertical="center"/>
    </xf>
    <xf numFmtId="1" fontId="21" fillId="0" borderId="23" xfId="0" applyNumberFormat="1" applyFont="1" applyBorder="1" applyAlignment="1">
      <alignment horizontal="center" vertical="center"/>
    </xf>
    <xf numFmtId="1" fontId="21" fillId="0" borderId="33" xfId="0" applyNumberFormat="1" applyFont="1" applyBorder="1" applyAlignment="1">
      <alignment horizontal="center" vertical="center"/>
    </xf>
    <xf numFmtId="1" fontId="21" fillId="0" borderId="25" xfId="0" applyNumberFormat="1" applyFont="1" applyBorder="1" applyAlignment="1">
      <alignment horizontal="center" vertical="center"/>
    </xf>
    <xf numFmtId="1" fontId="21" fillId="0" borderId="18" xfId="0" applyNumberFormat="1" applyFont="1" applyBorder="1" applyAlignment="1">
      <alignment horizontal="center" vertical="center"/>
    </xf>
    <xf numFmtId="1" fontId="21" fillId="0" borderId="34" xfId="0" applyNumberFormat="1" applyFont="1" applyBorder="1" applyAlignment="1">
      <alignment horizontal="center" vertical="center"/>
    </xf>
    <xf numFmtId="0" fontId="26" fillId="0" borderId="22" xfId="0" applyFont="1" applyBorder="1" applyAlignment="1">
      <alignment horizontal="left" vertical="center" wrapText="1"/>
    </xf>
    <xf numFmtId="0" fontId="26" fillId="0" borderId="33" xfId="0" applyFont="1" applyBorder="1" applyAlignment="1">
      <alignment horizontal="left" vertical="center" wrapText="1"/>
    </xf>
    <xf numFmtId="0" fontId="26" fillId="0" borderId="25" xfId="0" applyFont="1" applyBorder="1" applyAlignment="1">
      <alignment horizontal="left" vertical="center" wrapText="1"/>
    </xf>
    <xf numFmtId="0" fontId="26" fillId="0" borderId="34" xfId="0" applyFont="1" applyBorder="1" applyAlignment="1">
      <alignment horizontal="left" vertical="center" wrapText="1"/>
    </xf>
    <xf numFmtId="0" fontId="18" fillId="0" borderId="33" xfId="0" applyFont="1" applyBorder="1" applyAlignment="1">
      <alignment horizontal="center" vertical="center"/>
    </xf>
    <xf numFmtId="0" fontId="18" fillId="0" borderId="34" xfId="0" applyFont="1" applyBorder="1" applyAlignment="1">
      <alignment horizontal="center" vertical="center"/>
    </xf>
    <xf numFmtId="2" fontId="56" fillId="0" borderId="25" xfId="0" applyNumberFormat="1" applyFont="1" applyBorder="1" applyAlignment="1">
      <alignment horizontal="center" wrapText="1"/>
    </xf>
    <xf numFmtId="0" fontId="56" fillId="0" borderId="18" xfId="0" applyFont="1" applyBorder="1" applyAlignment="1">
      <alignment horizontal="center" wrapText="1"/>
    </xf>
    <xf numFmtId="0" fontId="56" fillId="0" borderId="34" xfId="0" applyFont="1" applyBorder="1" applyAlignment="1">
      <alignment horizontal="center" wrapText="1"/>
    </xf>
    <xf numFmtId="2" fontId="6" fillId="0" borderId="22" xfId="0" applyNumberFormat="1" applyFont="1" applyBorder="1" applyAlignment="1">
      <alignment horizontal="left" vertical="center" wrapText="1"/>
    </xf>
    <xf numFmtId="2" fontId="6" fillId="0" borderId="23" xfId="0" applyNumberFormat="1" applyFont="1" applyBorder="1" applyAlignment="1">
      <alignment horizontal="left" vertical="center" wrapText="1"/>
    </xf>
    <xf numFmtId="2" fontId="6" fillId="0" borderId="33" xfId="0" applyNumberFormat="1" applyFont="1" applyBorder="1" applyAlignment="1">
      <alignment horizontal="left" vertical="center" wrapText="1"/>
    </xf>
    <xf numFmtId="2" fontId="6" fillId="0" borderId="25" xfId="0" applyNumberFormat="1" applyFont="1" applyBorder="1" applyAlignment="1">
      <alignment horizontal="left" vertical="center" wrapText="1"/>
    </xf>
    <xf numFmtId="2" fontId="6" fillId="0" borderId="18" xfId="0" applyNumberFormat="1" applyFont="1" applyBorder="1" applyAlignment="1">
      <alignment horizontal="left" vertical="center" wrapText="1"/>
    </xf>
    <xf numFmtId="2" fontId="6" fillId="0" borderId="34" xfId="0" applyNumberFormat="1" applyFont="1" applyBorder="1" applyAlignment="1">
      <alignment horizontal="left" vertical="center" wrapText="1"/>
    </xf>
    <xf numFmtId="0" fontId="21" fillId="0" borderId="0" xfId="0" applyFont="1" applyAlignment="1">
      <alignment horizontal="left" vertical="center"/>
    </xf>
    <xf numFmtId="0" fontId="31" fillId="0" borderId="18" xfId="0" applyFont="1" applyBorder="1" applyAlignment="1">
      <alignment horizontal="left" vertical="center"/>
    </xf>
    <xf numFmtId="0" fontId="20" fillId="0" borderId="0" xfId="0" applyFont="1" applyAlignment="1">
      <alignment vertical="center"/>
    </xf>
    <xf numFmtId="0" fontId="18" fillId="0" borderId="0" xfId="0" applyFont="1" applyAlignment="1">
      <alignment/>
    </xf>
    <xf numFmtId="0" fontId="29" fillId="0" borderId="0" xfId="0" applyFont="1" applyBorder="1" applyAlignment="1">
      <alignment horizontal="left" wrapText="1"/>
    </xf>
    <xf numFmtId="0" fontId="32" fillId="0" borderId="13" xfId="0" applyFont="1" applyBorder="1" applyAlignment="1">
      <alignment/>
    </xf>
    <xf numFmtId="2" fontId="24" fillId="0" borderId="18" xfId="0" applyNumberFormat="1" applyFont="1" applyBorder="1" applyAlignment="1">
      <alignment horizontal="right" vertical="center"/>
    </xf>
    <xf numFmtId="0" fontId="24" fillId="0" borderId="0" xfId="0" applyFont="1" applyAlignment="1">
      <alignment horizontal="center" textRotation="90"/>
    </xf>
    <xf numFmtId="2" fontId="20" fillId="0" borderId="18" xfId="0" applyNumberFormat="1" applyFont="1" applyBorder="1" applyAlignment="1">
      <alignment horizontal="right" vertical="center"/>
    </xf>
    <xf numFmtId="0" fontId="18" fillId="0" borderId="18" xfId="0" applyFont="1" applyBorder="1" applyAlignment="1">
      <alignment/>
    </xf>
    <xf numFmtId="17" fontId="18" fillId="0" borderId="12" xfId="0" applyNumberFormat="1" applyFont="1" applyBorder="1" applyAlignment="1">
      <alignment horizontal="center" vertical="center"/>
    </xf>
    <xf numFmtId="17" fontId="18" fillId="0" borderId="13" xfId="0" applyNumberFormat="1" applyFont="1" applyBorder="1" applyAlignment="1">
      <alignment horizontal="center" vertical="center"/>
    </xf>
    <xf numFmtId="17" fontId="18" fillId="0" borderId="26"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textRotation="90"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2" fontId="24" fillId="0" borderId="0" xfId="0" applyNumberFormat="1" applyFont="1" applyAlignment="1">
      <alignment horizontal="center" textRotation="90"/>
    </xf>
    <xf numFmtId="2" fontId="20" fillId="0" borderId="13" xfId="0" applyNumberFormat="1" applyFont="1" applyBorder="1" applyAlignment="1">
      <alignment horizontal="right" vertical="center"/>
    </xf>
    <xf numFmtId="2" fontId="18" fillId="0" borderId="18" xfId="0" applyNumberFormat="1" applyFont="1" applyBorder="1" applyAlignment="1">
      <alignment horizontal="right" vertical="center"/>
    </xf>
    <xf numFmtId="0" fontId="25" fillId="0" borderId="24" xfId="0" applyFont="1" applyBorder="1" applyAlignment="1">
      <alignment horizontal="left" vertical="center"/>
    </xf>
    <xf numFmtId="0" fontId="25" fillId="0" borderId="0" xfId="0" applyFont="1" applyAlignment="1">
      <alignment horizontal="left" vertical="center"/>
    </xf>
    <xf numFmtId="0" fontId="18" fillId="0" borderId="0" xfId="0" applyFont="1" applyAlignment="1">
      <alignment/>
    </xf>
    <xf numFmtId="40" fontId="18" fillId="0" borderId="0" xfId="0" applyNumberFormat="1" applyFont="1" applyAlignment="1" applyProtection="1">
      <alignment horizontal="left" vertical="top" wrapText="1"/>
      <protection/>
    </xf>
    <xf numFmtId="0" fontId="18" fillId="0" borderId="0" xfId="0" applyFont="1" applyAlignment="1" applyProtection="1">
      <alignment horizontal="left" vertical="top" wrapText="1"/>
      <protection/>
    </xf>
    <xf numFmtId="0" fontId="18" fillId="0" borderId="35" xfId="0" applyFont="1" applyBorder="1" applyAlignment="1" applyProtection="1">
      <alignment horizontal="left" vertical="top" wrapText="1"/>
      <protection/>
    </xf>
    <xf numFmtId="0" fontId="18" fillId="0" borderId="18" xfId="0" applyFont="1" applyBorder="1" applyAlignment="1" applyProtection="1">
      <alignment horizontal="left" vertical="top" wrapText="1"/>
      <protection/>
    </xf>
    <xf numFmtId="0" fontId="18" fillId="0" borderId="34" xfId="0" applyFont="1" applyBorder="1" applyAlignment="1" applyProtection="1">
      <alignment horizontal="left" vertical="top" wrapText="1"/>
      <protection/>
    </xf>
    <xf numFmtId="0" fontId="18" fillId="0" borderId="0" xfId="0" applyFont="1" applyBorder="1" applyAlignment="1">
      <alignment horizontal="center" vertical="center" wrapText="1"/>
    </xf>
    <xf numFmtId="49" fontId="21" fillId="0" borderId="12" xfId="0" applyNumberFormat="1" applyFont="1" applyBorder="1" applyAlignment="1">
      <alignment horizontal="center" vertical="center"/>
    </xf>
    <xf numFmtId="2" fontId="55" fillId="0" borderId="22" xfId="0" applyNumberFormat="1" applyFont="1" applyBorder="1" applyAlignment="1">
      <alignment horizontal="center" vertical="center" wrapText="1" shrinkToFit="1"/>
    </xf>
    <xf numFmtId="2" fontId="55" fillId="0" borderId="23" xfId="0" applyNumberFormat="1" applyFont="1" applyBorder="1" applyAlignment="1">
      <alignment horizontal="center" vertical="center" wrapText="1" shrinkToFit="1"/>
    </xf>
    <xf numFmtId="2" fontId="55" fillId="0" borderId="33" xfId="0" applyNumberFormat="1" applyFont="1" applyBorder="1" applyAlignment="1">
      <alignment horizontal="center" vertical="center" wrapText="1" shrinkToFit="1"/>
    </xf>
    <xf numFmtId="2" fontId="55" fillId="0" borderId="25" xfId="0" applyNumberFormat="1" applyFont="1" applyBorder="1" applyAlignment="1">
      <alignment horizontal="center" vertical="center" wrapText="1" shrinkToFit="1"/>
    </xf>
    <xf numFmtId="2" fontId="55" fillId="0" borderId="18" xfId="0" applyNumberFormat="1" applyFont="1" applyBorder="1" applyAlignment="1">
      <alignment horizontal="center" vertical="center" wrapText="1" shrinkToFit="1"/>
    </xf>
    <xf numFmtId="2" fontId="55" fillId="0" borderId="34" xfId="0" applyNumberFormat="1" applyFont="1" applyBorder="1" applyAlignment="1">
      <alignment horizontal="center" vertical="center" wrapText="1" shrinkToFit="1"/>
    </xf>
    <xf numFmtId="0" fontId="24" fillId="0" borderId="23" xfId="0" applyFont="1" applyBorder="1" applyAlignment="1">
      <alignment horizontal="left" vertical="center" wrapText="1"/>
    </xf>
    <xf numFmtId="0" fontId="24" fillId="0" borderId="18" xfId="0" applyFont="1" applyBorder="1" applyAlignment="1">
      <alignment horizontal="left" vertical="center" wrapText="1"/>
    </xf>
    <xf numFmtId="0" fontId="29" fillId="0" borderId="23" xfId="0" applyFont="1" applyBorder="1" applyAlignment="1">
      <alignment horizontal="left"/>
    </xf>
    <xf numFmtId="0" fontId="29" fillId="0" borderId="0" xfId="0" applyFont="1" applyAlignment="1">
      <alignment horizontal="left"/>
    </xf>
    <xf numFmtId="0" fontId="24" fillId="0" borderId="0" xfId="0" applyFont="1" applyBorder="1" applyAlignment="1">
      <alignment horizontal="left"/>
    </xf>
    <xf numFmtId="49" fontId="34" fillId="0" borderId="12" xfId="0" applyNumberFormat="1" applyFont="1" applyBorder="1" applyAlignment="1">
      <alignment horizontal="center"/>
    </xf>
    <xf numFmtId="0" fontId="34" fillId="0" borderId="13" xfId="0" applyFont="1" applyBorder="1" applyAlignment="1">
      <alignment horizontal="center"/>
    </xf>
    <xf numFmtId="0" fontId="34" fillId="0" borderId="26" xfId="0" applyFont="1" applyBorder="1" applyAlignment="1">
      <alignment horizontal="center"/>
    </xf>
    <xf numFmtId="0" fontId="2" fillId="0" borderId="0" xfId="0" applyFont="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protection/>
    </xf>
    <xf numFmtId="1" fontId="3" fillId="0" borderId="0" xfId="0" applyNumberFormat="1" applyFont="1" applyFill="1" applyBorder="1" applyAlignment="1" applyProtection="1">
      <alignment horizontal="left" vertical="center"/>
      <protection/>
    </xf>
    <xf numFmtId="0" fontId="37" fillId="0" borderId="0" xfId="0" applyFont="1" applyAlignment="1" applyProtection="1">
      <alignment horizontal="center" vertical="center" wrapText="1"/>
      <protection/>
    </xf>
    <xf numFmtId="0" fontId="11" fillId="0" borderId="0" xfId="0" applyFont="1" applyAlignment="1" applyProtection="1">
      <alignment horizontal="justify" vertical="center" wrapText="1"/>
      <protection/>
    </xf>
    <xf numFmtId="0" fontId="0" fillId="0" borderId="0" xfId="0" applyFont="1" applyAlignment="1" applyProtection="1">
      <alignment horizontal="justify" vertical="center" wrapText="1"/>
      <protection/>
    </xf>
    <xf numFmtId="0" fontId="1" fillId="0" borderId="0" xfId="0" applyFont="1" applyFill="1" applyBorder="1" applyAlignment="1" applyProtection="1">
      <alignment horizontal="center" vertical="center" wrapText="1"/>
      <protection/>
    </xf>
    <xf numFmtId="2" fontId="60" fillId="0" borderId="22" xfId="0" applyNumberFormat="1" applyFont="1" applyBorder="1" applyAlignment="1">
      <alignment horizontal="center" vertical="top" wrapText="1" shrinkToFit="1"/>
    </xf>
    <xf numFmtId="2" fontId="60" fillId="0" borderId="23" xfId="0" applyNumberFormat="1" applyFont="1" applyBorder="1" applyAlignment="1">
      <alignment horizontal="center" vertical="top" wrapText="1" shrinkToFit="1"/>
    </xf>
    <xf numFmtId="2" fontId="60" fillId="0" borderId="33" xfId="0" applyNumberFormat="1" applyFont="1" applyBorder="1" applyAlignment="1">
      <alignment horizontal="center" vertical="top" wrapText="1" shrinkToFit="1"/>
    </xf>
    <xf numFmtId="2" fontId="60" fillId="0" borderId="25" xfId="0" applyNumberFormat="1" applyFont="1" applyBorder="1" applyAlignment="1">
      <alignment horizontal="center" vertical="top" wrapText="1" shrinkToFit="1"/>
    </xf>
    <xf numFmtId="2" fontId="60" fillId="0" borderId="18" xfId="0" applyNumberFormat="1" applyFont="1" applyBorder="1" applyAlignment="1">
      <alignment horizontal="center" vertical="top" wrapText="1" shrinkToFit="1"/>
    </xf>
    <xf numFmtId="2" fontId="60" fillId="0" borderId="34" xfId="0" applyNumberFormat="1" applyFont="1" applyBorder="1" applyAlignment="1">
      <alignment horizontal="center" vertical="top" wrapText="1" shrinkToFit="1"/>
    </xf>
    <xf numFmtId="0" fontId="28" fillId="0" borderId="23" xfId="0" applyFont="1" applyBorder="1" applyAlignment="1">
      <alignment horizontal="left" wrapText="1"/>
    </xf>
    <xf numFmtId="0" fontId="28" fillId="0" borderId="18" xfId="0" applyFont="1" applyBorder="1" applyAlignment="1">
      <alignment horizontal="left" wrapText="1"/>
    </xf>
    <xf numFmtId="0" fontId="29" fillId="0" borderId="18" xfId="0" applyFont="1" applyBorder="1" applyAlignment="1">
      <alignment horizontal="left" wrapText="1"/>
    </xf>
    <xf numFmtId="0" fontId="24" fillId="0" borderId="0" xfId="0" applyFont="1" applyAlignment="1">
      <alignment horizontal="center" wrapText="1"/>
    </xf>
    <xf numFmtId="0" fontId="2" fillId="0" borderId="0" xfId="0" applyFont="1" applyBorder="1"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xf>
    <xf numFmtId="0" fontId="0" fillId="0" borderId="0" xfId="0" applyAlignment="1">
      <alignment horizontal="left" vertical="center" wrapText="1"/>
    </xf>
    <xf numFmtId="1" fontId="3" fillId="0" borderId="0" xfId="0" applyNumberFormat="1" applyFont="1" applyFill="1" applyBorder="1" applyAlignment="1" applyProtection="1">
      <alignment horizontal="center" vertical="center"/>
      <protection/>
    </xf>
    <xf numFmtId="0" fontId="10" fillId="0" borderId="0" xfId="0" applyFont="1" applyAlignment="1">
      <alignment horizontal="center" wrapText="1"/>
    </xf>
    <xf numFmtId="1" fontId="0" fillId="0" borderId="0" xfId="0" applyNumberFormat="1" applyAlignment="1">
      <alignment horizontal="center"/>
    </xf>
    <xf numFmtId="0" fontId="11" fillId="0" borderId="18" xfId="0" applyFont="1" applyBorder="1" applyAlignment="1">
      <alignment horizontal="left"/>
    </xf>
    <xf numFmtId="0" fontId="11" fillId="0" borderId="13" xfId="0" applyFont="1" applyBorder="1" applyAlignment="1">
      <alignment horizontal="left"/>
    </xf>
    <xf numFmtId="1" fontId="1" fillId="0" borderId="0" xfId="0" applyNumberFormat="1" applyFont="1" applyAlignment="1">
      <alignment horizontal="center"/>
    </xf>
    <xf numFmtId="1" fontId="29" fillId="0" borderId="0" xfId="0" applyNumberFormat="1" applyFont="1" applyAlignment="1">
      <alignment horizontal="center" vertical="center"/>
    </xf>
    <xf numFmtId="0" fontId="21" fillId="0" borderId="0" xfId="0" applyFont="1" applyAlignment="1">
      <alignment horizontal="left" vertical="center" wrapText="1"/>
    </xf>
    <xf numFmtId="0" fontId="40" fillId="0" borderId="0" xfId="0" applyFont="1" applyAlignment="1">
      <alignment horizontal="center" vertical="center" wrapText="1"/>
    </xf>
    <xf numFmtId="0" fontId="45" fillId="0" borderId="0" xfId="0" applyFont="1" applyAlignment="1">
      <alignment horizontal="center" vertical="center"/>
    </xf>
    <xf numFmtId="0" fontId="46" fillId="37" borderId="0" xfId="0" applyFont="1" applyFill="1" applyAlignment="1" applyProtection="1">
      <alignment horizontal="justify" wrapText="1"/>
      <protection locked="0"/>
    </xf>
    <xf numFmtId="171" fontId="47" fillId="37" borderId="0" xfId="0" applyNumberFormat="1" applyFont="1" applyFill="1" applyAlignment="1" applyProtection="1">
      <alignment horizontal="center"/>
      <protection locked="0"/>
    </xf>
    <xf numFmtId="0" fontId="47" fillId="37" borderId="0" xfId="0" applyFont="1" applyFill="1" applyAlignment="1" applyProtection="1">
      <alignment horizontal="center" vertical="center" wrapText="1"/>
      <protection locked="0"/>
    </xf>
    <xf numFmtId="0" fontId="46" fillId="37" borderId="0" xfId="0" applyFont="1" applyFill="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11</xdr:row>
      <xdr:rowOff>190500</xdr:rowOff>
    </xdr:from>
    <xdr:to>
      <xdr:col>6</xdr:col>
      <xdr:colOff>1114425</xdr:colOff>
      <xdr:row>11</xdr:row>
      <xdr:rowOff>200025</xdr:rowOff>
    </xdr:to>
    <xdr:sp>
      <xdr:nvSpPr>
        <xdr:cNvPr id="1" name="Line 84"/>
        <xdr:cNvSpPr>
          <a:spLocks/>
        </xdr:cNvSpPr>
      </xdr:nvSpPr>
      <xdr:spPr>
        <a:xfrm flipV="1">
          <a:off x="5715000" y="3543300"/>
          <a:ext cx="361950" cy="9525"/>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53</xdr:row>
      <xdr:rowOff>28575</xdr:rowOff>
    </xdr:from>
    <xdr:to>
      <xdr:col>18</xdr:col>
      <xdr:colOff>76200</xdr:colOff>
      <xdr:row>56</xdr:row>
      <xdr:rowOff>171450</xdr:rowOff>
    </xdr:to>
    <xdr:sp>
      <xdr:nvSpPr>
        <xdr:cNvPr id="1" name="Oval 1"/>
        <xdr:cNvSpPr>
          <a:spLocks/>
        </xdr:cNvSpPr>
      </xdr:nvSpPr>
      <xdr:spPr>
        <a:xfrm>
          <a:off x="6238875" y="10668000"/>
          <a:ext cx="676275" cy="695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53</xdr:row>
      <xdr:rowOff>28575</xdr:rowOff>
    </xdr:from>
    <xdr:to>
      <xdr:col>18</xdr:col>
      <xdr:colOff>76200</xdr:colOff>
      <xdr:row>56</xdr:row>
      <xdr:rowOff>171450</xdr:rowOff>
    </xdr:to>
    <xdr:sp>
      <xdr:nvSpPr>
        <xdr:cNvPr id="1" name="Oval 1"/>
        <xdr:cNvSpPr>
          <a:spLocks/>
        </xdr:cNvSpPr>
      </xdr:nvSpPr>
      <xdr:spPr>
        <a:xfrm>
          <a:off x="6238875" y="10620375"/>
          <a:ext cx="676275" cy="695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sheetPr>
  <dimension ref="A1:L41"/>
  <sheetViews>
    <sheetView tabSelected="1" zoomScalePageLayoutView="0" workbookViewId="0" topLeftCell="C1">
      <selection activeCell="D14" sqref="D14"/>
    </sheetView>
  </sheetViews>
  <sheetFormatPr defaultColWidth="9.140625" defaultRowHeight="12.75"/>
  <cols>
    <col min="1" max="1" width="2.7109375" style="183" customWidth="1"/>
    <col min="2" max="2" width="5.140625" style="183" customWidth="1"/>
    <col min="3" max="3" width="22.57421875" style="185" customWidth="1"/>
    <col min="4" max="4" width="16.421875" style="185" customWidth="1"/>
    <col min="5" max="5" width="13.28125" style="183" customWidth="1"/>
    <col min="6" max="6" width="14.28125" style="183" customWidth="1"/>
    <col min="7" max="7" width="16.7109375" style="183" customWidth="1"/>
    <col min="8" max="8" width="17.00390625" style="183" customWidth="1"/>
    <col min="9" max="9" width="18.00390625" style="183" customWidth="1"/>
    <col min="10" max="10" width="2.7109375" style="183" customWidth="1"/>
    <col min="11" max="16384" width="9.140625" style="183" customWidth="1"/>
  </cols>
  <sheetData>
    <row r="1" spans="1:10" ht="30" customHeight="1">
      <c r="A1" s="16"/>
      <c r="B1" s="263" t="s">
        <v>203</v>
      </c>
      <c r="C1" s="263"/>
      <c r="D1" s="263"/>
      <c r="E1" s="263"/>
      <c r="F1" s="263"/>
      <c r="G1" s="263"/>
      <c r="H1" s="263"/>
      <c r="I1" s="263"/>
      <c r="J1" s="231"/>
    </row>
    <row r="2" spans="1:10" ht="14.25" customHeight="1">
      <c r="A2" s="283" t="s">
        <v>202</v>
      </c>
      <c r="B2" s="283"/>
      <c r="C2" s="283"/>
      <c r="D2" s="283"/>
      <c r="E2" s="283"/>
      <c r="F2" s="283"/>
      <c r="G2" s="283"/>
      <c r="H2" s="283"/>
      <c r="I2" s="283"/>
      <c r="J2" s="283"/>
    </row>
    <row r="3" spans="1:12" ht="21.75" customHeight="1" thickBot="1">
      <c r="A3" s="16"/>
      <c r="B3" s="269" t="s">
        <v>181</v>
      </c>
      <c r="C3" s="269"/>
      <c r="D3" s="269"/>
      <c r="E3" s="269"/>
      <c r="F3" s="269"/>
      <c r="G3" s="269"/>
      <c r="H3" s="269"/>
      <c r="I3" s="269"/>
      <c r="J3" s="16"/>
      <c r="L3" s="149"/>
    </row>
    <row r="4" spans="1:10" ht="24.75" customHeight="1" thickBot="1" thickTop="1">
      <c r="A4" s="16"/>
      <c r="B4" s="273" t="s">
        <v>15</v>
      </c>
      <c r="C4" s="273"/>
      <c r="D4" s="284" t="s">
        <v>208</v>
      </c>
      <c r="E4" s="285"/>
      <c r="F4" s="285"/>
      <c r="G4" s="286"/>
      <c r="H4" s="66" t="s">
        <v>17</v>
      </c>
      <c r="I4" s="226">
        <v>1235454</v>
      </c>
      <c r="J4" s="16"/>
    </row>
    <row r="5" spans="1:10" ht="24.75" customHeight="1" thickBot="1" thickTop="1">
      <c r="A5" s="16"/>
      <c r="B5" s="274" t="s">
        <v>8</v>
      </c>
      <c r="C5" s="274"/>
      <c r="D5" s="270" t="s">
        <v>209</v>
      </c>
      <c r="E5" s="271"/>
      <c r="F5" s="272"/>
      <c r="G5" s="66" t="s">
        <v>18</v>
      </c>
      <c r="H5" s="287">
        <v>110010737838</v>
      </c>
      <c r="I5" s="287"/>
      <c r="J5" s="16"/>
    </row>
    <row r="6" spans="1:10" ht="24.75" customHeight="1" thickBot="1" thickTop="1">
      <c r="A6" s="16"/>
      <c r="B6" s="274" t="s">
        <v>9</v>
      </c>
      <c r="C6" s="274"/>
      <c r="D6" s="270" t="s">
        <v>210</v>
      </c>
      <c r="E6" s="271"/>
      <c r="F6" s="271"/>
      <c r="G6" s="272"/>
      <c r="H6" s="18" t="s">
        <v>59</v>
      </c>
      <c r="I6" s="225" t="s">
        <v>211</v>
      </c>
      <c r="J6" s="16"/>
    </row>
    <row r="7" spans="1:10" ht="24.75" customHeight="1" thickBot="1" thickTop="1">
      <c r="A7" s="16"/>
      <c r="B7" s="267" t="s">
        <v>19</v>
      </c>
      <c r="C7" s="277"/>
      <c r="D7" s="268"/>
      <c r="E7" s="275" t="s">
        <v>212</v>
      </c>
      <c r="F7" s="276"/>
      <c r="G7" s="264" t="s">
        <v>213</v>
      </c>
      <c r="H7" s="265"/>
      <c r="I7" s="266"/>
      <c r="J7" s="16"/>
    </row>
    <row r="8" spans="1:10" ht="24.75" customHeight="1" thickBot="1" thickTop="1">
      <c r="A8" s="16"/>
      <c r="B8" s="267" t="s">
        <v>40</v>
      </c>
      <c r="C8" s="277"/>
      <c r="D8" s="268"/>
      <c r="E8" s="290" t="s">
        <v>214</v>
      </c>
      <c r="F8" s="290"/>
      <c r="G8" s="290"/>
      <c r="H8" s="279"/>
      <c r="I8" s="280"/>
      <c r="J8" s="16"/>
    </row>
    <row r="9" spans="1:10" ht="24.75" customHeight="1" thickBot="1" thickTop="1">
      <c r="A9" s="16"/>
      <c r="B9" s="267" t="s">
        <v>20</v>
      </c>
      <c r="C9" s="268"/>
      <c r="D9" s="228" t="s">
        <v>215</v>
      </c>
      <c r="E9" s="288" t="s">
        <v>21</v>
      </c>
      <c r="F9" s="288"/>
      <c r="G9" s="289" t="s">
        <v>216</v>
      </c>
      <c r="H9" s="289"/>
      <c r="I9" s="289"/>
      <c r="J9" s="16"/>
    </row>
    <row r="10" spans="1:10" ht="24.75" customHeight="1" thickBot="1" thickTop="1">
      <c r="A10" s="16"/>
      <c r="B10" s="281" t="s">
        <v>22</v>
      </c>
      <c r="C10" s="282"/>
      <c r="D10" s="257">
        <v>11160308056</v>
      </c>
      <c r="E10" s="233" t="s">
        <v>23</v>
      </c>
      <c r="F10" s="275" t="s">
        <v>212</v>
      </c>
      <c r="G10" s="276"/>
      <c r="H10" s="278" t="s">
        <v>213</v>
      </c>
      <c r="I10" s="278"/>
      <c r="J10" s="16"/>
    </row>
    <row r="11" spans="1:10" ht="24.75" customHeight="1" thickBot="1" thickTop="1">
      <c r="A11" s="16"/>
      <c r="B11" s="281" t="s">
        <v>26</v>
      </c>
      <c r="C11" s="282"/>
      <c r="D11" s="227" t="s">
        <v>217</v>
      </c>
      <c r="E11" s="229" t="s">
        <v>24</v>
      </c>
      <c r="F11" s="308" t="s">
        <v>231</v>
      </c>
      <c r="G11" s="309"/>
      <c r="H11" s="232" t="s">
        <v>25</v>
      </c>
      <c r="I11" s="227" t="s">
        <v>218</v>
      </c>
      <c r="J11" s="16"/>
    </row>
    <row r="12" spans="1:10" ht="29.25" customHeight="1" thickBot="1" thickTop="1">
      <c r="A12" s="16"/>
      <c r="B12" s="303" t="s">
        <v>28</v>
      </c>
      <c r="C12" s="304"/>
      <c r="D12" s="304"/>
      <c r="E12" s="304"/>
      <c r="F12" s="304"/>
      <c r="G12" s="305"/>
      <c r="H12" s="306"/>
      <c r="I12" s="307"/>
      <c r="J12" s="16"/>
    </row>
    <row r="13" spans="1:10" s="184" customFormat="1" ht="32.25" customHeight="1" thickBot="1" thickTop="1">
      <c r="A13" s="19"/>
      <c r="B13" s="230" t="s">
        <v>0</v>
      </c>
      <c r="C13" s="256" t="s">
        <v>206</v>
      </c>
      <c r="D13" s="34" t="s">
        <v>35</v>
      </c>
      <c r="E13" s="34" t="s">
        <v>41</v>
      </c>
      <c r="F13" s="33" t="s">
        <v>10</v>
      </c>
      <c r="G13" s="34" t="s">
        <v>205</v>
      </c>
      <c r="H13" s="33" t="s">
        <v>1</v>
      </c>
      <c r="I13" s="34" t="s">
        <v>16</v>
      </c>
      <c r="J13" s="19"/>
    </row>
    <row r="14" spans="1:10" ht="21.75" customHeight="1" thickBot="1" thickTop="1">
      <c r="A14" s="16"/>
      <c r="B14" s="20">
        <v>1</v>
      </c>
      <c r="C14" s="29"/>
      <c r="D14" s="225" t="s">
        <v>219</v>
      </c>
      <c r="E14" s="238">
        <v>1300</v>
      </c>
      <c r="F14" s="239"/>
      <c r="G14" s="240">
        <f>ROUND(E14-F14,0)</f>
        <v>1300</v>
      </c>
      <c r="H14" s="240">
        <f>F14+G14</f>
        <v>1300</v>
      </c>
      <c r="I14" s="241">
        <f>Sheet4!N3</f>
        <v>468</v>
      </c>
      <c r="J14" s="16"/>
    </row>
    <row r="15" spans="1:10" ht="21.75" customHeight="1" thickBot="1" thickTop="1">
      <c r="A15" s="16"/>
      <c r="B15" s="20">
        <v>2</v>
      </c>
      <c r="C15" s="29"/>
      <c r="D15" s="225" t="s">
        <v>220</v>
      </c>
      <c r="E15" s="238">
        <v>1426</v>
      </c>
      <c r="F15" s="239">
        <v>0</v>
      </c>
      <c r="G15" s="240">
        <f aca="true" t="shared" si="0" ref="G15:G33">ROUND(E15-F15,0)</f>
        <v>1426</v>
      </c>
      <c r="H15" s="240">
        <f aca="true" t="shared" si="1" ref="H15:H33">F15+G15</f>
        <v>1426</v>
      </c>
      <c r="I15" s="241">
        <f>Sheet4!N4</f>
        <v>466</v>
      </c>
      <c r="J15" s="16"/>
    </row>
    <row r="16" spans="1:10" ht="21.75" customHeight="1" thickBot="1" thickTop="1">
      <c r="A16" s="16"/>
      <c r="B16" s="20">
        <v>3</v>
      </c>
      <c r="C16" s="29"/>
      <c r="D16" s="225" t="s">
        <v>221</v>
      </c>
      <c r="E16" s="238">
        <v>1058</v>
      </c>
      <c r="F16" s="239">
        <v>0</v>
      </c>
      <c r="G16" s="240">
        <f t="shared" si="0"/>
        <v>1058</v>
      </c>
      <c r="H16" s="240">
        <f t="shared" si="1"/>
        <v>1058</v>
      </c>
      <c r="I16" s="241">
        <f>Sheet4!N5</f>
        <v>324</v>
      </c>
      <c r="J16" s="16"/>
    </row>
    <row r="17" spans="1:10" ht="21.75" customHeight="1" thickBot="1" thickTop="1">
      <c r="A17" s="16"/>
      <c r="B17" s="20">
        <v>4</v>
      </c>
      <c r="C17" s="29"/>
      <c r="D17" s="225" t="s">
        <v>222</v>
      </c>
      <c r="E17" s="238">
        <v>1710</v>
      </c>
      <c r="F17" s="239">
        <v>0</v>
      </c>
      <c r="G17" s="240">
        <f t="shared" si="0"/>
        <v>1710</v>
      </c>
      <c r="H17" s="240">
        <f t="shared" si="1"/>
        <v>1710</v>
      </c>
      <c r="I17" s="241">
        <f>Sheet4!N6</f>
        <v>479</v>
      </c>
      <c r="J17" s="16"/>
    </row>
    <row r="18" spans="1:10" ht="21.75" customHeight="1" thickBot="1" thickTop="1">
      <c r="A18" s="16"/>
      <c r="B18" s="20">
        <v>5</v>
      </c>
      <c r="C18" s="29"/>
      <c r="D18" s="225" t="s">
        <v>223</v>
      </c>
      <c r="E18" s="238">
        <v>2434</v>
      </c>
      <c r="F18" s="239">
        <v>0</v>
      </c>
      <c r="G18" s="240">
        <f t="shared" si="0"/>
        <v>2434</v>
      </c>
      <c r="H18" s="240">
        <f t="shared" si="1"/>
        <v>2434</v>
      </c>
      <c r="I18" s="241">
        <f>Sheet4!N7</f>
        <v>552</v>
      </c>
      <c r="J18" s="16"/>
    </row>
    <row r="19" spans="1:10" ht="21.75" customHeight="1" thickBot="1" thickTop="1">
      <c r="A19" s="16"/>
      <c r="B19" s="20">
        <v>6</v>
      </c>
      <c r="C19" s="29"/>
      <c r="D19" s="225" t="s">
        <v>224</v>
      </c>
      <c r="E19" s="238">
        <v>4233</v>
      </c>
      <c r="F19" s="239">
        <v>0</v>
      </c>
      <c r="G19" s="240">
        <f t="shared" si="0"/>
        <v>4233</v>
      </c>
      <c r="H19" s="240">
        <f t="shared" si="1"/>
        <v>4233</v>
      </c>
      <c r="I19" s="241">
        <f>Sheet4!N8</f>
        <v>959</v>
      </c>
      <c r="J19" s="16"/>
    </row>
    <row r="20" spans="1:10" ht="21.75" customHeight="1" thickBot="1" thickTop="1">
      <c r="A20" s="16"/>
      <c r="B20" s="20">
        <v>7</v>
      </c>
      <c r="C20" s="29"/>
      <c r="D20" s="225" t="s">
        <v>225</v>
      </c>
      <c r="E20" s="238">
        <v>4935</v>
      </c>
      <c r="F20" s="239">
        <f aca="true" t="shared" si="2" ref="F20:F32">ROUND(E20*10%,0)</f>
        <v>494</v>
      </c>
      <c r="G20" s="240">
        <f t="shared" si="0"/>
        <v>4441</v>
      </c>
      <c r="H20" s="240">
        <f t="shared" si="1"/>
        <v>4935</v>
      </c>
      <c r="I20" s="241">
        <f>Sheet4!N9</f>
        <v>954</v>
      </c>
      <c r="J20" s="16"/>
    </row>
    <row r="21" spans="1:10" ht="21.75" customHeight="1" thickBot="1" thickTop="1">
      <c r="A21" s="16"/>
      <c r="B21" s="20">
        <v>8</v>
      </c>
      <c r="C21" s="29"/>
      <c r="D21" s="225" t="s">
        <v>226</v>
      </c>
      <c r="E21" s="238">
        <v>2172</v>
      </c>
      <c r="F21" s="239">
        <v>0</v>
      </c>
      <c r="G21" s="240">
        <f t="shared" si="0"/>
        <v>2172</v>
      </c>
      <c r="H21" s="240">
        <f t="shared" si="1"/>
        <v>2172</v>
      </c>
      <c r="I21" s="241">
        <f>Sheet4!N10</f>
        <v>333</v>
      </c>
      <c r="J21" s="16"/>
    </row>
    <row r="22" spans="1:10" ht="21.75" customHeight="1" thickBot="1" thickTop="1">
      <c r="A22" s="16"/>
      <c r="B22" s="20">
        <v>9</v>
      </c>
      <c r="C22" s="29"/>
      <c r="D22" s="225" t="s">
        <v>227</v>
      </c>
      <c r="E22" s="238">
        <v>2560</v>
      </c>
      <c r="F22" s="239">
        <v>0</v>
      </c>
      <c r="G22" s="240">
        <f t="shared" si="0"/>
        <v>2560</v>
      </c>
      <c r="H22" s="240">
        <f t="shared" si="1"/>
        <v>2560</v>
      </c>
      <c r="I22" s="241">
        <f>Sheet4!N11</f>
        <v>256</v>
      </c>
      <c r="J22" s="16"/>
    </row>
    <row r="23" spans="1:10" ht="21.75" customHeight="1" thickBot="1" thickTop="1">
      <c r="A23" s="16"/>
      <c r="B23" s="20">
        <v>10</v>
      </c>
      <c r="C23" s="29"/>
      <c r="D23" s="225" t="s">
        <v>228</v>
      </c>
      <c r="E23" s="238">
        <v>2708</v>
      </c>
      <c r="F23" s="239">
        <v>0</v>
      </c>
      <c r="G23" s="240">
        <f t="shared" si="0"/>
        <v>2708</v>
      </c>
      <c r="H23" s="240">
        <f t="shared" si="1"/>
        <v>2708</v>
      </c>
      <c r="I23" s="241">
        <f>Sheet4!N12</f>
        <v>181</v>
      </c>
      <c r="J23" s="16"/>
    </row>
    <row r="24" spans="1:10" ht="21.75" customHeight="1" thickBot="1" thickTop="1">
      <c r="A24" s="16"/>
      <c r="B24" s="20">
        <v>11</v>
      </c>
      <c r="C24" s="29"/>
      <c r="D24" s="225"/>
      <c r="E24" s="238"/>
      <c r="F24" s="239">
        <f t="shared" si="2"/>
        <v>0</v>
      </c>
      <c r="G24" s="240">
        <f t="shared" si="0"/>
        <v>0</v>
      </c>
      <c r="H24" s="240">
        <f t="shared" si="1"/>
        <v>0</v>
      </c>
      <c r="I24" s="241">
        <f>Sheet4!N13</f>
        <v>0</v>
      </c>
      <c r="J24" s="16"/>
    </row>
    <row r="25" spans="1:10" ht="21.75" customHeight="1" thickBot="1" thickTop="1">
      <c r="A25" s="16"/>
      <c r="B25" s="20">
        <v>12</v>
      </c>
      <c r="C25" s="29"/>
      <c r="D25" s="225"/>
      <c r="E25" s="238"/>
      <c r="F25" s="239">
        <f t="shared" si="2"/>
        <v>0</v>
      </c>
      <c r="G25" s="240">
        <f t="shared" si="0"/>
        <v>0</v>
      </c>
      <c r="H25" s="240">
        <f t="shared" si="1"/>
        <v>0</v>
      </c>
      <c r="I25" s="241">
        <f>Sheet4!N14</f>
        <v>0</v>
      </c>
      <c r="J25" s="16"/>
    </row>
    <row r="26" spans="1:10" ht="21.75" customHeight="1" thickBot="1" thickTop="1">
      <c r="A26" s="16"/>
      <c r="B26" s="20">
        <v>13</v>
      </c>
      <c r="C26" s="29"/>
      <c r="D26" s="225"/>
      <c r="E26" s="238"/>
      <c r="F26" s="239">
        <f t="shared" si="2"/>
        <v>0</v>
      </c>
      <c r="G26" s="240">
        <f t="shared" si="0"/>
        <v>0</v>
      </c>
      <c r="H26" s="240">
        <f t="shared" si="1"/>
        <v>0</v>
      </c>
      <c r="I26" s="241">
        <f>Sheet4!N15</f>
        <v>0</v>
      </c>
      <c r="J26" s="16"/>
    </row>
    <row r="27" spans="1:10" ht="21.75" customHeight="1" thickBot="1" thickTop="1">
      <c r="A27" s="16"/>
      <c r="B27" s="20">
        <v>14</v>
      </c>
      <c r="C27" s="29"/>
      <c r="D27" s="225"/>
      <c r="E27" s="238"/>
      <c r="F27" s="239">
        <f t="shared" si="2"/>
        <v>0</v>
      </c>
      <c r="G27" s="240">
        <f t="shared" si="0"/>
        <v>0</v>
      </c>
      <c r="H27" s="240">
        <f t="shared" si="1"/>
        <v>0</v>
      </c>
      <c r="I27" s="241">
        <f>Sheet4!N16</f>
        <v>0</v>
      </c>
      <c r="J27" s="16"/>
    </row>
    <row r="28" spans="1:10" ht="21.75" customHeight="1" thickBot="1" thickTop="1">
      <c r="A28" s="16"/>
      <c r="B28" s="20">
        <v>15</v>
      </c>
      <c r="C28" s="29"/>
      <c r="D28" s="225"/>
      <c r="E28" s="238"/>
      <c r="F28" s="239">
        <f t="shared" si="2"/>
        <v>0</v>
      </c>
      <c r="G28" s="240">
        <f t="shared" si="0"/>
        <v>0</v>
      </c>
      <c r="H28" s="240">
        <f t="shared" si="1"/>
        <v>0</v>
      </c>
      <c r="I28" s="241">
        <f>Sheet4!N17</f>
        <v>0</v>
      </c>
      <c r="J28" s="16"/>
    </row>
    <row r="29" spans="1:10" ht="21.75" customHeight="1" thickBot="1" thickTop="1">
      <c r="A29" s="16"/>
      <c r="B29" s="20">
        <v>16</v>
      </c>
      <c r="C29" s="29"/>
      <c r="D29" s="225"/>
      <c r="E29" s="238"/>
      <c r="F29" s="239">
        <f t="shared" si="2"/>
        <v>0</v>
      </c>
      <c r="G29" s="240">
        <f t="shared" si="0"/>
        <v>0</v>
      </c>
      <c r="H29" s="240">
        <f t="shared" si="1"/>
        <v>0</v>
      </c>
      <c r="I29" s="241">
        <f>Sheet4!N18</f>
        <v>0</v>
      </c>
      <c r="J29" s="16"/>
    </row>
    <row r="30" spans="1:10" ht="21.75" customHeight="1" thickBot="1" thickTop="1">
      <c r="A30" s="16"/>
      <c r="B30" s="20">
        <v>17</v>
      </c>
      <c r="C30" s="29"/>
      <c r="D30" s="225"/>
      <c r="E30" s="238"/>
      <c r="F30" s="239">
        <f t="shared" si="2"/>
        <v>0</v>
      </c>
      <c r="G30" s="240">
        <f t="shared" si="0"/>
        <v>0</v>
      </c>
      <c r="H30" s="240">
        <f t="shared" si="1"/>
        <v>0</v>
      </c>
      <c r="I30" s="241">
        <f>Sheet4!N19</f>
        <v>0</v>
      </c>
      <c r="J30" s="16"/>
    </row>
    <row r="31" spans="1:10" ht="21.75" customHeight="1" thickBot="1" thickTop="1">
      <c r="A31" s="16"/>
      <c r="B31" s="20">
        <v>18</v>
      </c>
      <c r="C31" s="29"/>
      <c r="D31" s="225"/>
      <c r="E31" s="238"/>
      <c r="F31" s="239">
        <f t="shared" si="2"/>
        <v>0</v>
      </c>
      <c r="G31" s="240">
        <f t="shared" si="0"/>
        <v>0</v>
      </c>
      <c r="H31" s="240">
        <f t="shared" si="1"/>
        <v>0</v>
      </c>
      <c r="I31" s="241">
        <f>Sheet4!N20</f>
        <v>0</v>
      </c>
      <c r="J31" s="16"/>
    </row>
    <row r="32" spans="1:10" ht="21.75" customHeight="1" thickBot="1" thickTop="1">
      <c r="A32" s="16"/>
      <c r="B32" s="20">
        <v>19</v>
      </c>
      <c r="C32" s="29"/>
      <c r="D32" s="225"/>
      <c r="E32" s="238"/>
      <c r="F32" s="239">
        <f t="shared" si="2"/>
        <v>0</v>
      </c>
      <c r="G32" s="240">
        <f t="shared" si="0"/>
        <v>0</v>
      </c>
      <c r="H32" s="240">
        <f t="shared" si="1"/>
        <v>0</v>
      </c>
      <c r="I32" s="241">
        <f>Sheet4!N21</f>
        <v>0</v>
      </c>
      <c r="J32" s="16"/>
    </row>
    <row r="33" spans="1:10" ht="21.75" customHeight="1" thickBot="1" thickTop="1">
      <c r="A33" s="16"/>
      <c r="B33" s="20">
        <v>20</v>
      </c>
      <c r="C33" s="29"/>
      <c r="D33" s="225"/>
      <c r="E33" s="238"/>
      <c r="F33" s="239">
        <v>0</v>
      </c>
      <c r="G33" s="240">
        <f t="shared" si="0"/>
        <v>0</v>
      </c>
      <c r="H33" s="240">
        <f t="shared" si="1"/>
        <v>0</v>
      </c>
      <c r="I33" s="241">
        <f>Sheet4!N22</f>
        <v>0</v>
      </c>
      <c r="J33" s="16"/>
    </row>
    <row r="34" spans="1:10" ht="21.75" customHeight="1" thickBot="1" thickTop="1">
      <c r="A34" s="16"/>
      <c r="B34" s="31"/>
      <c r="C34" s="32" t="s">
        <v>1</v>
      </c>
      <c r="D34" s="32"/>
      <c r="E34" s="242">
        <f>SUM(E14:E33)</f>
        <v>24536</v>
      </c>
      <c r="F34" s="248">
        <f>SUM(F14:F33)</f>
        <v>494</v>
      </c>
      <c r="G34" s="242">
        <f>SUM(G14:G33)</f>
        <v>24042</v>
      </c>
      <c r="H34" s="242">
        <f>SUM(H14:H33)</f>
        <v>24536</v>
      </c>
      <c r="I34" s="243">
        <f>SUM(I14:I33)</f>
        <v>4972</v>
      </c>
      <c r="J34" s="16"/>
    </row>
    <row r="35" spans="1:10" ht="13.5" customHeight="1" thickBot="1" thickTop="1">
      <c r="A35" s="16"/>
      <c r="B35" s="261"/>
      <c r="C35" s="262"/>
      <c r="D35" s="262"/>
      <c r="E35" s="262"/>
      <c r="F35" s="262"/>
      <c r="G35" s="262"/>
      <c r="H35" s="262"/>
      <c r="I35" s="262"/>
      <c r="J35" s="16"/>
    </row>
    <row r="36" spans="1:10" ht="18">
      <c r="A36" s="16"/>
      <c r="B36" s="294" t="s">
        <v>204</v>
      </c>
      <c r="C36" s="295"/>
      <c r="D36" s="295"/>
      <c r="E36" s="295"/>
      <c r="F36" s="295"/>
      <c r="G36" s="295"/>
      <c r="H36" s="295"/>
      <c r="I36" s="296"/>
      <c r="J36" s="16"/>
    </row>
    <row r="37" spans="1:10" ht="18">
      <c r="A37" s="16"/>
      <c r="B37" s="297" t="s">
        <v>179</v>
      </c>
      <c r="C37" s="298"/>
      <c r="D37" s="298"/>
      <c r="E37" s="298"/>
      <c r="F37" s="298"/>
      <c r="G37" s="298"/>
      <c r="H37" s="298"/>
      <c r="I37" s="299"/>
      <c r="J37" s="16"/>
    </row>
    <row r="38" spans="1:10" ht="18">
      <c r="A38" s="16"/>
      <c r="B38" s="297" t="s">
        <v>207</v>
      </c>
      <c r="C38" s="298"/>
      <c r="D38" s="298"/>
      <c r="E38" s="298"/>
      <c r="F38" s="298"/>
      <c r="G38" s="298"/>
      <c r="H38" s="298"/>
      <c r="I38" s="299"/>
      <c r="J38" s="16"/>
    </row>
    <row r="39" spans="1:10" ht="15.75">
      <c r="A39" s="16"/>
      <c r="B39" s="300" t="s">
        <v>180</v>
      </c>
      <c r="C39" s="301"/>
      <c r="D39" s="301"/>
      <c r="E39" s="301"/>
      <c r="F39" s="301"/>
      <c r="G39" s="301"/>
      <c r="H39" s="301"/>
      <c r="I39" s="302"/>
      <c r="J39" s="16"/>
    </row>
    <row r="40" spans="1:10" ht="16.5" thickBot="1">
      <c r="A40" s="16"/>
      <c r="B40" s="291"/>
      <c r="C40" s="292"/>
      <c r="D40" s="292"/>
      <c r="E40" s="292"/>
      <c r="F40" s="292"/>
      <c r="G40" s="292"/>
      <c r="H40" s="292"/>
      <c r="I40" s="293"/>
      <c r="J40" s="16"/>
    </row>
    <row r="41" spans="1:10" ht="15.75">
      <c r="A41" s="16"/>
      <c r="B41" s="16"/>
      <c r="C41" s="17"/>
      <c r="D41" s="17"/>
      <c r="E41" s="16"/>
      <c r="F41" s="16"/>
      <c r="G41" s="16"/>
      <c r="H41" s="16"/>
      <c r="I41" s="16"/>
      <c r="J41" s="16"/>
    </row>
  </sheetData>
  <sheetProtection password="C7F8" sheet="1" objects="1" scenarios="1" formatColumns="0" selectLockedCells="1"/>
  <mergeCells count="32">
    <mergeCell ref="B5:C5"/>
    <mergeCell ref="B12:G12"/>
    <mergeCell ref="H12:I12"/>
    <mergeCell ref="B11:C11"/>
    <mergeCell ref="F11:G11"/>
    <mergeCell ref="E8:G8"/>
    <mergeCell ref="B7:D7"/>
    <mergeCell ref="B40:I40"/>
    <mergeCell ref="B36:I36"/>
    <mergeCell ref="B37:I37"/>
    <mergeCell ref="B38:I38"/>
    <mergeCell ref="B39:I39"/>
    <mergeCell ref="B8:D8"/>
    <mergeCell ref="H10:I10"/>
    <mergeCell ref="H8:I8"/>
    <mergeCell ref="B10:C10"/>
    <mergeCell ref="A2:J2"/>
    <mergeCell ref="D4:G4"/>
    <mergeCell ref="H5:I5"/>
    <mergeCell ref="E9:F9"/>
    <mergeCell ref="G9:I9"/>
    <mergeCell ref="E7:F7"/>
    <mergeCell ref="B35:I35"/>
    <mergeCell ref="B1:I1"/>
    <mergeCell ref="G7:I7"/>
    <mergeCell ref="B9:C9"/>
    <mergeCell ref="B3:I3"/>
    <mergeCell ref="D5:F5"/>
    <mergeCell ref="D6:G6"/>
    <mergeCell ref="B4:C4"/>
    <mergeCell ref="B6:C6"/>
    <mergeCell ref="F10:G10"/>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0"/>
  </sheetPr>
  <dimension ref="A1:H49"/>
  <sheetViews>
    <sheetView zoomScalePageLayoutView="0" workbookViewId="0" topLeftCell="A25">
      <selection activeCell="F46" sqref="F46"/>
    </sheetView>
  </sheetViews>
  <sheetFormatPr defaultColWidth="9.140625" defaultRowHeight="12.75"/>
  <cols>
    <col min="1" max="1" width="5.140625" style="43" customWidth="1"/>
    <col min="2" max="2" width="10.8515625" style="43" customWidth="1"/>
    <col min="3" max="3" width="17.57421875" style="43" customWidth="1"/>
    <col min="4" max="4" width="13.140625" style="43" customWidth="1"/>
    <col min="5" max="5" width="11.57421875" style="43" customWidth="1"/>
    <col min="6" max="6" width="14.140625" style="43" customWidth="1"/>
    <col min="7" max="7" width="12.8515625" style="43" customWidth="1"/>
    <col min="8" max="8" width="12.140625" style="43" customWidth="1"/>
    <col min="9" max="16384" width="9.140625" style="43" customWidth="1"/>
  </cols>
  <sheetData>
    <row r="1" spans="1:8" ht="24.75" customHeight="1">
      <c r="A1" s="310" t="str">
        <f>Sheet4!H42</f>
        <v>PROCEEDINGS OF THE HEADMASTER, ZPHS MANGALAM TRENDS</v>
      </c>
      <c r="B1" s="310"/>
      <c r="C1" s="310"/>
      <c r="D1" s="310"/>
      <c r="E1" s="310"/>
      <c r="F1" s="310"/>
      <c r="G1" s="310"/>
      <c r="H1" s="310"/>
    </row>
    <row r="2" spans="1:8" ht="15">
      <c r="A2" s="311" t="str">
        <f>Sheet4!H46</f>
        <v>PRESENT : C.VENKATANARAYANA CHOWDARY</v>
      </c>
      <c r="B2" s="311"/>
      <c r="C2" s="311"/>
      <c r="D2" s="311"/>
      <c r="E2" s="311"/>
      <c r="F2" s="311"/>
      <c r="G2" s="311"/>
      <c r="H2" s="311"/>
    </row>
    <row r="3" spans="1:8" s="11" customFormat="1" ht="15.75">
      <c r="A3" s="186"/>
      <c r="B3" s="187" t="s">
        <v>2</v>
      </c>
      <c r="C3" s="188" t="str">
        <f>'CSS DATA'!I6</f>
        <v>1/CSS/2013</v>
      </c>
      <c r="D3" s="186"/>
      <c r="E3" s="186"/>
      <c r="F3" s="186"/>
      <c r="G3" s="186" t="s">
        <v>232</v>
      </c>
      <c r="H3" s="186"/>
    </row>
    <row r="4" spans="2:8" ht="42" customHeight="1">
      <c r="B4" s="42" t="s">
        <v>42</v>
      </c>
      <c r="C4" s="312" t="s">
        <v>43</v>
      </c>
      <c r="D4" s="312"/>
      <c r="E4" s="312"/>
      <c r="F4" s="312"/>
      <c r="G4" s="312"/>
      <c r="H4" s="312"/>
    </row>
    <row r="5" spans="1:3" ht="15">
      <c r="A5" s="44" t="s">
        <v>4</v>
      </c>
      <c r="B5" s="57" t="s">
        <v>3</v>
      </c>
      <c r="C5" s="56" t="s">
        <v>45</v>
      </c>
    </row>
    <row r="6" ht="12.75">
      <c r="C6" s="47" t="s">
        <v>44</v>
      </c>
    </row>
    <row r="7" ht="12.75">
      <c r="C7" s="47" t="s">
        <v>46</v>
      </c>
    </row>
    <row r="8" ht="12.75">
      <c r="C8" s="47" t="s">
        <v>58</v>
      </c>
    </row>
    <row r="9" spans="1:5" ht="15" customHeight="1">
      <c r="A9" s="45"/>
      <c r="D9" s="314" t="s">
        <v>5</v>
      </c>
      <c r="E9" s="314"/>
    </row>
    <row r="10" spans="1:3" ht="15.75">
      <c r="A10" s="46" t="s">
        <v>6</v>
      </c>
      <c r="C10" s="47"/>
    </row>
    <row r="11" spans="1:8" ht="91.5" customHeight="1">
      <c r="A11" s="313" t="s">
        <v>56</v>
      </c>
      <c r="B11" s="313"/>
      <c r="C11" s="313"/>
      <c r="D11" s="313"/>
      <c r="E11" s="313"/>
      <c r="F11" s="313"/>
      <c r="G11" s="313"/>
      <c r="H11" s="313"/>
    </row>
    <row r="12" spans="1:8" ht="78" customHeight="1">
      <c r="A12" s="312" t="str">
        <f>Sheet4!H52</f>
        <v>                  In view of the above, Sanction is hereby accorded for following amounts in respect of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v>
      </c>
      <c r="B12" s="312"/>
      <c r="C12" s="312"/>
      <c r="D12" s="312"/>
      <c r="E12" s="312"/>
      <c r="F12" s="312"/>
      <c r="G12" s="312"/>
      <c r="H12" s="312"/>
    </row>
    <row r="13" ht="12" customHeight="1">
      <c r="A13" s="48"/>
    </row>
    <row r="14" spans="1:8" s="54" customFormat="1" ht="27.75" customHeight="1">
      <c r="A14" s="53" t="s">
        <v>0</v>
      </c>
      <c r="B14" s="53" t="s">
        <v>27</v>
      </c>
      <c r="C14" s="53" t="s">
        <v>35</v>
      </c>
      <c r="D14" s="53" t="s">
        <v>41</v>
      </c>
      <c r="E14" s="63" t="s">
        <v>10</v>
      </c>
      <c r="F14" s="53" t="s">
        <v>205</v>
      </c>
      <c r="G14" s="62" t="s">
        <v>1</v>
      </c>
      <c r="H14" s="59" t="s">
        <v>53</v>
      </c>
    </row>
    <row r="15" spans="1:8" ht="15" customHeight="1">
      <c r="A15" s="50">
        <v>1</v>
      </c>
      <c r="B15" s="51">
        <f>Sheet4!H3</f>
        <v>39753</v>
      </c>
      <c r="C15" s="68" t="str">
        <f>'CSS DATA'!D14</f>
        <v>3818 Dt.27-11-08</v>
      </c>
      <c r="D15" s="244">
        <f>Sheet4!J3</f>
        <v>1300</v>
      </c>
      <c r="E15" s="244">
        <f>'CSS DATA'!F14</f>
        <v>0</v>
      </c>
      <c r="F15" s="244">
        <f>'CSS DATA'!G14</f>
        <v>1300</v>
      </c>
      <c r="G15" s="244">
        <f>'CSS DATA'!H14</f>
        <v>1300</v>
      </c>
      <c r="H15" s="244">
        <f>'CSS DATA'!I14</f>
        <v>468</v>
      </c>
    </row>
    <row r="16" spans="1:8" ht="15" customHeight="1">
      <c r="A16" s="50">
        <v>2</v>
      </c>
      <c r="B16" s="51">
        <f>Sheet4!H4</f>
        <v>39904</v>
      </c>
      <c r="C16" s="68" t="str">
        <f>'CSS DATA'!D15</f>
        <v>0246 Dt.18-04-09</v>
      </c>
      <c r="D16" s="244">
        <f>Sheet4!J4</f>
        <v>1426</v>
      </c>
      <c r="E16" s="244">
        <f>'CSS DATA'!F15</f>
        <v>0</v>
      </c>
      <c r="F16" s="244">
        <f>'CSS DATA'!G15</f>
        <v>1426</v>
      </c>
      <c r="G16" s="244">
        <f>'CSS DATA'!H15</f>
        <v>1426</v>
      </c>
      <c r="H16" s="244">
        <f>'CSS DATA'!I15</f>
        <v>466</v>
      </c>
    </row>
    <row r="17" spans="1:8" ht="15" customHeight="1">
      <c r="A17" s="50">
        <v>3</v>
      </c>
      <c r="B17" s="51">
        <f>Sheet4!H5</f>
        <v>39995</v>
      </c>
      <c r="C17" s="68" t="str">
        <f>'CSS DATA'!D16</f>
        <v>1993 Dt.18-07.09</v>
      </c>
      <c r="D17" s="244">
        <f>Sheet4!J5</f>
        <v>1058</v>
      </c>
      <c r="E17" s="244">
        <f>'CSS DATA'!F16</f>
        <v>0</v>
      </c>
      <c r="F17" s="244">
        <f>'CSS DATA'!G16</f>
        <v>1058</v>
      </c>
      <c r="G17" s="244">
        <f>'CSS DATA'!H16</f>
        <v>1058</v>
      </c>
      <c r="H17" s="244">
        <f>'CSS DATA'!I16</f>
        <v>324</v>
      </c>
    </row>
    <row r="18" spans="1:8" ht="15" customHeight="1">
      <c r="A18" s="50">
        <v>4</v>
      </c>
      <c r="B18" s="51">
        <f>Sheet4!H6</f>
        <v>40118</v>
      </c>
      <c r="C18" s="68" t="str">
        <f>'CSS DATA'!D17</f>
        <v>4431 Dt.27-11-09</v>
      </c>
      <c r="D18" s="244">
        <f>Sheet4!J6</f>
        <v>1710</v>
      </c>
      <c r="E18" s="244">
        <f>'CSS DATA'!F17</f>
        <v>0</v>
      </c>
      <c r="F18" s="244">
        <f>'CSS DATA'!G17</f>
        <v>1710</v>
      </c>
      <c r="G18" s="244">
        <f>'CSS DATA'!H17</f>
        <v>1710</v>
      </c>
      <c r="H18" s="244">
        <f>'CSS DATA'!I17</f>
        <v>479</v>
      </c>
    </row>
    <row r="19" spans="1:8" ht="15" customHeight="1">
      <c r="A19" s="50">
        <v>5</v>
      </c>
      <c r="B19" s="51">
        <f>Sheet4!H7</f>
        <v>40360</v>
      </c>
      <c r="C19" s="68" t="str">
        <f>'CSS DATA'!D18</f>
        <v>10903 Dt.19-07-10</v>
      </c>
      <c r="D19" s="244">
        <f>Sheet4!J7</f>
        <v>2434</v>
      </c>
      <c r="E19" s="244">
        <f>'CSS DATA'!F18</f>
        <v>0</v>
      </c>
      <c r="F19" s="244">
        <f>'CSS DATA'!G18</f>
        <v>2434</v>
      </c>
      <c r="G19" s="244">
        <f>'CSS DATA'!H18</f>
        <v>2434</v>
      </c>
      <c r="H19" s="244">
        <f>'CSS DATA'!I18</f>
        <v>552</v>
      </c>
    </row>
    <row r="20" spans="1:8" ht="15" customHeight="1">
      <c r="A20" s="50">
        <v>6</v>
      </c>
      <c r="B20" s="51">
        <f>Sheet4!H8</f>
        <v>40360</v>
      </c>
      <c r="C20" s="68" t="str">
        <f>'CSS DATA'!D19</f>
        <v>12642 Dt.19-07-10</v>
      </c>
      <c r="D20" s="244">
        <f>Sheet4!J8</f>
        <v>4233</v>
      </c>
      <c r="E20" s="244">
        <f>'CSS DATA'!F19</f>
        <v>0</v>
      </c>
      <c r="F20" s="244">
        <f>'CSS DATA'!G19</f>
        <v>4233</v>
      </c>
      <c r="G20" s="244">
        <f>'CSS DATA'!H19</f>
        <v>4233</v>
      </c>
      <c r="H20" s="244">
        <f>'CSS DATA'!I19</f>
        <v>959</v>
      </c>
    </row>
    <row r="21" spans="1:8" ht="15" customHeight="1">
      <c r="A21" s="50">
        <v>7</v>
      </c>
      <c r="B21" s="51">
        <f>Sheet4!H9</f>
        <v>40513</v>
      </c>
      <c r="C21" s="68" t="str">
        <f>'CSS DATA'!D20</f>
        <v>25748 Dt.23-12-10</v>
      </c>
      <c r="D21" s="244">
        <f>Sheet4!J9</f>
        <v>4935</v>
      </c>
      <c r="E21" s="244">
        <f>'CSS DATA'!F20</f>
        <v>494</v>
      </c>
      <c r="F21" s="244">
        <f>'CSS DATA'!G20</f>
        <v>4441</v>
      </c>
      <c r="G21" s="244">
        <f>'CSS DATA'!H20</f>
        <v>4935</v>
      </c>
      <c r="H21" s="244">
        <f>'CSS DATA'!I20</f>
        <v>954</v>
      </c>
    </row>
    <row r="22" spans="1:8" ht="15" customHeight="1">
      <c r="A22" s="50">
        <v>8</v>
      </c>
      <c r="B22" s="51">
        <f>Sheet4!H10</f>
        <v>40695</v>
      </c>
      <c r="C22" s="68" t="str">
        <f>'CSS DATA'!D21</f>
        <v>6474 Dt.28-06-11</v>
      </c>
      <c r="D22" s="244">
        <f>Sheet4!J10</f>
        <v>2172</v>
      </c>
      <c r="E22" s="244">
        <f>'CSS DATA'!F21</f>
        <v>0</v>
      </c>
      <c r="F22" s="244">
        <f>'CSS DATA'!G21</f>
        <v>2172</v>
      </c>
      <c r="G22" s="244">
        <f>'CSS DATA'!H21</f>
        <v>2172</v>
      </c>
      <c r="H22" s="244">
        <f>'CSS DATA'!I21</f>
        <v>333</v>
      </c>
    </row>
    <row r="23" spans="1:8" ht="15" customHeight="1">
      <c r="A23" s="50">
        <v>9</v>
      </c>
      <c r="B23" s="51">
        <f>Sheet4!H11</f>
        <v>40940</v>
      </c>
      <c r="C23" s="68" t="str">
        <f>'CSS DATA'!D22</f>
        <v>27357 Dt.13-02-12</v>
      </c>
      <c r="D23" s="244">
        <f>Sheet4!J11</f>
        <v>2560</v>
      </c>
      <c r="E23" s="244">
        <f>'CSS DATA'!F22</f>
        <v>0</v>
      </c>
      <c r="F23" s="244">
        <f>'CSS DATA'!G22</f>
        <v>2560</v>
      </c>
      <c r="G23" s="244">
        <f>'CSS DATA'!H22</f>
        <v>2560</v>
      </c>
      <c r="H23" s="244">
        <f>'CSS DATA'!I22</f>
        <v>256</v>
      </c>
    </row>
    <row r="24" spans="1:8" ht="15" customHeight="1">
      <c r="A24" s="50">
        <v>10</v>
      </c>
      <c r="B24" s="51">
        <f>Sheet4!H12</f>
        <v>41091</v>
      </c>
      <c r="C24" s="68" t="str">
        <f>'CSS DATA'!D23</f>
        <v>7599 Dt.12-07-12</v>
      </c>
      <c r="D24" s="244">
        <f>Sheet4!J12</f>
        <v>2708</v>
      </c>
      <c r="E24" s="244">
        <f>'CSS DATA'!F23</f>
        <v>0</v>
      </c>
      <c r="F24" s="244">
        <f>'CSS DATA'!G23</f>
        <v>2708</v>
      </c>
      <c r="G24" s="244">
        <f>'CSS DATA'!H23</f>
        <v>2708</v>
      </c>
      <c r="H24" s="244">
        <f>'CSS DATA'!I23</f>
        <v>181</v>
      </c>
    </row>
    <row r="25" spans="1:8" ht="15" customHeight="1">
      <c r="A25" s="50">
        <v>11</v>
      </c>
      <c r="B25" s="51" t="str">
        <f>Sheet4!H13</f>
        <v>-</v>
      </c>
      <c r="C25" s="68">
        <f>'CSS DATA'!D24</f>
        <v>0</v>
      </c>
      <c r="D25" s="244">
        <f>Sheet4!J13</f>
        <v>0</v>
      </c>
      <c r="E25" s="244">
        <f>'CSS DATA'!F24</f>
        <v>0</v>
      </c>
      <c r="F25" s="244">
        <f>'CSS DATA'!G24</f>
        <v>0</v>
      </c>
      <c r="G25" s="244">
        <f>'CSS DATA'!H24</f>
        <v>0</v>
      </c>
      <c r="H25" s="244">
        <f>'CSS DATA'!I24</f>
        <v>0</v>
      </c>
    </row>
    <row r="26" spans="1:8" ht="15" customHeight="1">
      <c r="A26" s="50">
        <v>12</v>
      </c>
      <c r="B26" s="51" t="str">
        <f>Sheet4!H14</f>
        <v>-</v>
      </c>
      <c r="C26" s="68">
        <f>'CSS DATA'!D25</f>
        <v>0</v>
      </c>
      <c r="D26" s="244">
        <f>Sheet4!J14</f>
        <v>0</v>
      </c>
      <c r="E26" s="244">
        <f>'CSS DATA'!F25</f>
        <v>0</v>
      </c>
      <c r="F26" s="244">
        <f>'CSS DATA'!G25</f>
        <v>0</v>
      </c>
      <c r="G26" s="244">
        <f>'CSS DATA'!H25</f>
        <v>0</v>
      </c>
      <c r="H26" s="244">
        <f>'CSS DATA'!I25</f>
        <v>0</v>
      </c>
    </row>
    <row r="27" spans="1:8" ht="15" customHeight="1">
      <c r="A27" s="50">
        <v>13</v>
      </c>
      <c r="B27" s="51" t="str">
        <f>Sheet4!H15</f>
        <v>-</v>
      </c>
      <c r="C27" s="68">
        <f>'CSS DATA'!D26</f>
        <v>0</v>
      </c>
      <c r="D27" s="244">
        <f>Sheet4!J15</f>
        <v>0</v>
      </c>
      <c r="E27" s="244">
        <f>'CSS DATA'!F26</f>
        <v>0</v>
      </c>
      <c r="F27" s="244">
        <f>'CSS DATA'!G26</f>
        <v>0</v>
      </c>
      <c r="G27" s="244">
        <f>'CSS DATA'!H26</f>
        <v>0</v>
      </c>
      <c r="H27" s="244">
        <f>'CSS DATA'!I26</f>
        <v>0</v>
      </c>
    </row>
    <row r="28" spans="1:8" ht="15" customHeight="1">
      <c r="A28" s="50">
        <v>14</v>
      </c>
      <c r="B28" s="51" t="str">
        <f>Sheet4!H16</f>
        <v>-</v>
      </c>
      <c r="C28" s="68">
        <f>'CSS DATA'!D27</f>
        <v>0</v>
      </c>
      <c r="D28" s="244">
        <f>Sheet4!J16</f>
        <v>0</v>
      </c>
      <c r="E28" s="244">
        <f>'CSS DATA'!F27</f>
        <v>0</v>
      </c>
      <c r="F28" s="244">
        <f>'CSS DATA'!G27</f>
        <v>0</v>
      </c>
      <c r="G28" s="244">
        <f>'CSS DATA'!H27</f>
        <v>0</v>
      </c>
      <c r="H28" s="244">
        <f>'CSS DATA'!I27</f>
        <v>0</v>
      </c>
    </row>
    <row r="29" spans="1:8" ht="15" customHeight="1">
      <c r="A29" s="50">
        <v>15</v>
      </c>
      <c r="B29" s="51" t="str">
        <f>Sheet4!H17</f>
        <v>-</v>
      </c>
      <c r="C29" s="68">
        <f>'CSS DATA'!D28</f>
        <v>0</v>
      </c>
      <c r="D29" s="244">
        <f>Sheet4!J17</f>
        <v>0</v>
      </c>
      <c r="E29" s="244">
        <f>'CSS DATA'!F28</f>
        <v>0</v>
      </c>
      <c r="F29" s="244">
        <f>'CSS DATA'!G28</f>
        <v>0</v>
      </c>
      <c r="G29" s="244">
        <f>'CSS DATA'!H28</f>
        <v>0</v>
      </c>
      <c r="H29" s="244">
        <f>'CSS DATA'!I28</f>
        <v>0</v>
      </c>
    </row>
    <row r="30" spans="1:8" ht="15" customHeight="1">
      <c r="A30" s="50">
        <v>16</v>
      </c>
      <c r="B30" s="51" t="str">
        <f>Sheet4!H18</f>
        <v>-</v>
      </c>
      <c r="C30" s="68">
        <f>'CSS DATA'!D29</f>
        <v>0</v>
      </c>
      <c r="D30" s="244">
        <f>Sheet4!J18</f>
        <v>0</v>
      </c>
      <c r="E30" s="244">
        <f>'CSS DATA'!F29</f>
        <v>0</v>
      </c>
      <c r="F30" s="244">
        <f>'CSS DATA'!G29</f>
        <v>0</v>
      </c>
      <c r="G30" s="244">
        <f>'CSS DATA'!H29</f>
        <v>0</v>
      </c>
      <c r="H30" s="244">
        <f>'CSS DATA'!I29</f>
        <v>0</v>
      </c>
    </row>
    <row r="31" spans="1:8" ht="15" customHeight="1">
      <c r="A31" s="50">
        <v>17</v>
      </c>
      <c r="B31" s="51" t="str">
        <f>Sheet4!H19</f>
        <v>-</v>
      </c>
      <c r="C31" s="68">
        <f>'CSS DATA'!D30</f>
        <v>0</v>
      </c>
      <c r="D31" s="244">
        <f>Sheet4!J19</f>
        <v>0</v>
      </c>
      <c r="E31" s="244">
        <f>'CSS DATA'!F30</f>
        <v>0</v>
      </c>
      <c r="F31" s="244">
        <f>'CSS DATA'!G30</f>
        <v>0</v>
      </c>
      <c r="G31" s="244">
        <f>'CSS DATA'!H30</f>
        <v>0</v>
      </c>
      <c r="H31" s="244">
        <f>'CSS DATA'!I30</f>
        <v>0</v>
      </c>
    </row>
    <row r="32" spans="1:8" ht="15" customHeight="1">
      <c r="A32" s="50">
        <v>18</v>
      </c>
      <c r="B32" s="51" t="str">
        <f>Sheet4!H20</f>
        <v>-</v>
      </c>
      <c r="C32" s="68">
        <f>'CSS DATA'!D31</f>
        <v>0</v>
      </c>
      <c r="D32" s="244">
        <f>Sheet4!J20</f>
        <v>0</v>
      </c>
      <c r="E32" s="244">
        <f>'CSS DATA'!F31</f>
        <v>0</v>
      </c>
      <c r="F32" s="244">
        <f>'CSS DATA'!G31</f>
        <v>0</v>
      </c>
      <c r="G32" s="244">
        <f>'CSS DATA'!H31</f>
        <v>0</v>
      </c>
      <c r="H32" s="244">
        <f>'CSS DATA'!I31</f>
        <v>0</v>
      </c>
    </row>
    <row r="33" spans="1:8" ht="15" customHeight="1">
      <c r="A33" s="50">
        <v>19</v>
      </c>
      <c r="B33" s="51" t="str">
        <f>Sheet4!H21</f>
        <v>-</v>
      </c>
      <c r="C33" s="68">
        <f>'CSS DATA'!D32</f>
        <v>0</v>
      </c>
      <c r="D33" s="244">
        <f>Sheet4!J21</f>
        <v>0</v>
      </c>
      <c r="E33" s="244">
        <f>'CSS DATA'!F32</f>
        <v>0</v>
      </c>
      <c r="F33" s="244">
        <f>'CSS DATA'!G32</f>
        <v>0</v>
      </c>
      <c r="G33" s="244">
        <f>'CSS DATA'!H32</f>
        <v>0</v>
      </c>
      <c r="H33" s="244">
        <f>'CSS DATA'!I32</f>
        <v>0</v>
      </c>
    </row>
    <row r="34" spans="1:8" ht="15" customHeight="1">
      <c r="A34" s="50">
        <v>20</v>
      </c>
      <c r="B34" s="51" t="str">
        <f>Sheet4!H22</f>
        <v>-</v>
      </c>
      <c r="C34" s="68">
        <f>'CSS DATA'!D33</f>
        <v>0</v>
      </c>
      <c r="D34" s="244">
        <f>Sheet4!J22</f>
        <v>0</v>
      </c>
      <c r="E34" s="244">
        <f>'CSS DATA'!F33</f>
        <v>0</v>
      </c>
      <c r="F34" s="244">
        <f>'CSS DATA'!G33</f>
        <v>0</v>
      </c>
      <c r="G34" s="244">
        <f>'CSS DATA'!H33</f>
        <v>0</v>
      </c>
      <c r="H34" s="244">
        <f>'CSS DATA'!I33</f>
        <v>0</v>
      </c>
    </row>
    <row r="35" spans="1:8" s="11" customFormat="1" ht="19.5" customHeight="1">
      <c r="A35" s="55"/>
      <c r="B35" s="60"/>
      <c r="C35" s="61" t="s">
        <v>1</v>
      </c>
      <c r="D35" s="245">
        <f>SUM(D15:D34)</f>
        <v>24536</v>
      </c>
      <c r="E35" s="245">
        <f>SUM(E15:E34)</f>
        <v>494</v>
      </c>
      <c r="F35" s="245">
        <f>SUM(F15:F34)</f>
        <v>24042</v>
      </c>
      <c r="G35" s="245">
        <f>SUM(G15:G34)</f>
        <v>24536</v>
      </c>
      <c r="H35" s="245">
        <f>SUM(H15:H34)</f>
        <v>4972</v>
      </c>
    </row>
    <row r="36" ht="15">
      <c r="A36" s="48"/>
    </row>
    <row r="37" spans="1:8" ht="24.75" customHeight="1">
      <c r="A37" s="312" t="s">
        <v>55</v>
      </c>
      <c r="B37" s="312"/>
      <c r="C37" s="312"/>
      <c r="D37" s="312"/>
      <c r="E37" s="312"/>
      <c r="F37" s="312"/>
      <c r="G37" s="312"/>
      <c r="H37" s="312"/>
    </row>
    <row r="38" ht="13.5" customHeight="1">
      <c r="A38" s="48"/>
    </row>
    <row r="39" spans="2:7" ht="12.75">
      <c r="B39" s="58" t="s">
        <v>0</v>
      </c>
      <c r="C39" s="315" t="s">
        <v>52</v>
      </c>
      <c r="D39" s="316"/>
      <c r="E39" s="58" t="s">
        <v>49</v>
      </c>
      <c r="F39" s="58" t="s">
        <v>50</v>
      </c>
      <c r="G39" s="58" t="s">
        <v>51</v>
      </c>
    </row>
    <row r="40" spans="2:7" ht="15">
      <c r="B40" s="49">
        <v>1</v>
      </c>
      <c r="C40" s="52" t="s">
        <v>47</v>
      </c>
      <c r="D40" s="52"/>
      <c r="E40" s="249">
        <f>D35</f>
        <v>24536</v>
      </c>
      <c r="F40" s="246">
        <f>E35</f>
        <v>494</v>
      </c>
      <c r="G40" s="246">
        <f>F35</f>
        <v>24042</v>
      </c>
    </row>
    <row r="41" spans="2:7" ht="15">
      <c r="B41" s="49">
        <v>2</v>
      </c>
      <c r="C41" s="52" t="s">
        <v>48</v>
      </c>
      <c r="D41" s="52"/>
      <c r="E41" s="246">
        <f>H35</f>
        <v>4972</v>
      </c>
      <c r="F41" s="246">
        <v>0</v>
      </c>
      <c r="G41" s="246">
        <f>H35</f>
        <v>4972</v>
      </c>
    </row>
    <row r="42" ht="15">
      <c r="A42" s="48"/>
    </row>
    <row r="43" ht="18" customHeight="1">
      <c r="A43" s="48"/>
    </row>
    <row r="44" spans="1:8" s="190" customFormat="1" ht="18" customHeight="1">
      <c r="A44" s="189"/>
      <c r="E44" s="317" t="str">
        <f>'CSS DATA'!E7</f>
        <v>HEADMASTER</v>
      </c>
      <c r="F44" s="317"/>
      <c r="G44" s="317"/>
      <c r="H44" s="317"/>
    </row>
    <row r="45" spans="1:8" s="190" customFormat="1" ht="15.75">
      <c r="A45" s="189"/>
      <c r="E45" s="317" t="str">
        <f>'CSS DATA'!G7</f>
        <v>ZPHS MANGALAM TRENDS</v>
      </c>
      <c r="F45" s="317"/>
      <c r="G45" s="317"/>
      <c r="H45" s="317"/>
    </row>
    <row r="46" s="190" customFormat="1" ht="12.75">
      <c r="A46" s="190" t="s">
        <v>54</v>
      </c>
    </row>
    <row r="47" spans="1:5" s="190" customFormat="1" ht="16.5" customHeight="1">
      <c r="A47" s="319" t="str">
        <f>Sheet4!H64</f>
        <v>P.SRIDHAR, P.E.T</v>
      </c>
      <c r="B47" s="319"/>
      <c r="C47" s="319"/>
      <c r="D47" s="319"/>
      <c r="E47" s="319"/>
    </row>
    <row r="48" s="190" customFormat="1" ht="12.75">
      <c r="A48" s="190" t="str">
        <f>Sheet4!H50</f>
        <v>Z.P.H.S MANGALAM TRENDS</v>
      </c>
    </row>
    <row r="49" spans="1:2" s="190" customFormat="1" ht="12.75">
      <c r="A49" s="318" t="s">
        <v>7</v>
      </c>
      <c r="B49" s="318"/>
    </row>
  </sheetData>
  <sheetProtection password="C7F8" sheet="1" scenarios="1" selectLockedCells="1"/>
  <mergeCells count="12">
    <mergeCell ref="E44:H44"/>
    <mergeCell ref="A49:B49"/>
    <mergeCell ref="A12:H12"/>
    <mergeCell ref="A37:H37"/>
    <mergeCell ref="A47:E47"/>
    <mergeCell ref="E45:H45"/>
    <mergeCell ref="A1:H1"/>
    <mergeCell ref="A2:H2"/>
    <mergeCell ref="C4:H4"/>
    <mergeCell ref="A11:H11"/>
    <mergeCell ref="D9:E9"/>
    <mergeCell ref="C39:D39"/>
  </mergeCells>
  <printOptions/>
  <pageMargins left="0.56" right="0.45" top="0.5" bottom="0.49" header="0.5" footer="0.5"/>
  <pageSetup horizontalDpi="120" verticalDpi="120" orientation="portrait" paperSize="5" r:id="rId1"/>
</worksheet>
</file>

<file path=xl/worksheets/sheet3.xml><?xml version="1.0" encoding="utf-8"?>
<worksheet xmlns="http://schemas.openxmlformats.org/spreadsheetml/2006/main" xmlns:r="http://schemas.openxmlformats.org/officeDocument/2006/relationships">
  <sheetPr codeName="Sheet3">
    <tabColor indexed="13"/>
  </sheetPr>
  <dimension ref="A1:AI58"/>
  <sheetViews>
    <sheetView zoomScalePageLayoutView="0" workbookViewId="0" topLeftCell="K40">
      <selection activeCell="X16" sqref="X16:AB17"/>
    </sheetView>
  </sheetViews>
  <sheetFormatPr defaultColWidth="9.140625" defaultRowHeight="12.75"/>
  <cols>
    <col min="1" max="1" width="1.1484375" style="70" customWidth="1"/>
    <col min="2" max="2" width="9.00390625" style="70" customWidth="1"/>
    <col min="3" max="3" width="12.57421875" style="70" customWidth="1"/>
    <col min="4" max="8" width="6.421875" style="70" customWidth="1"/>
    <col min="9" max="9" width="9.7109375" style="70" customWidth="1"/>
    <col min="10" max="10" width="3.8515625" style="70" customWidth="1"/>
    <col min="11" max="11" width="2.00390625" style="70" customWidth="1"/>
    <col min="12" max="12" width="3.00390625" style="70" customWidth="1"/>
    <col min="13" max="13" width="2.28125" style="70" hidden="1" customWidth="1"/>
    <col min="14" max="14" width="3.8515625" style="70" customWidth="1"/>
    <col min="15" max="15" width="2.00390625" style="70" hidden="1" customWidth="1"/>
    <col min="16" max="16" width="11.57421875" style="70" customWidth="1"/>
    <col min="17" max="17" width="3.28125" style="70" customWidth="1"/>
    <col min="18" max="18" width="10.421875" style="70" customWidth="1"/>
    <col min="19" max="19" width="3.7109375" style="70" customWidth="1"/>
    <col min="20" max="20" width="3.57421875" style="70" customWidth="1"/>
    <col min="21" max="21" width="4.00390625" style="70" customWidth="1"/>
    <col min="22" max="22" width="3.28125" style="70" customWidth="1"/>
    <col min="23" max="23" width="3.57421875" style="70" customWidth="1"/>
    <col min="24" max="24" width="3.28125" style="70" customWidth="1"/>
    <col min="25" max="25" width="3.7109375" style="70" customWidth="1"/>
    <col min="26" max="26" width="4.28125" style="70" customWidth="1"/>
    <col min="27" max="27" width="3.28125" style="70" customWidth="1"/>
    <col min="28" max="28" width="2.7109375" style="70" customWidth="1"/>
    <col min="29" max="29" width="0.9921875" style="70" customWidth="1"/>
    <col min="30" max="30" width="0.42578125" style="70" customWidth="1"/>
    <col min="31" max="31" width="3.421875" style="70" customWidth="1"/>
    <col min="32" max="32" width="17.57421875" style="70" customWidth="1"/>
    <col min="33" max="33" width="3.8515625" style="70" customWidth="1"/>
    <col min="34" max="34" width="1.421875" style="70" customWidth="1"/>
    <col min="35" max="35" width="13.00390625" style="70" customWidth="1"/>
    <col min="36" max="16384" width="9.140625" style="70" customWidth="1"/>
  </cols>
  <sheetData>
    <row r="1" spans="1:35" ht="21" customHeight="1">
      <c r="A1" s="320"/>
      <c r="B1" s="320"/>
      <c r="C1" s="320"/>
      <c r="D1" s="320"/>
      <c r="E1" s="320"/>
      <c r="F1" s="320"/>
      <c r="G1" s="320"/>
      <c r="H1" s="320"/>
      <c r="I1" s="320"/>
      <c r="J1" s="320"/>
      <c r="K1" s="320"/>
      <c r="L1" s="320"/>
      <c r="M1" s="320"/>
      <c r="N1" s="320"/>
      <c r="O1" s="320"/>
      <c r="P1" s="320"/>
      <c r="Q1" s="69"/>
      <c r="R1" s="321" t="s">
        <v>238</v>
      </c>
      <c r="S1" s="321"/>
      <c r="T1" s="321"/>
      <c r="U1" s="321"/>
      <c r="V1" s="321"/>
      <c r="W1" s="321"/>
      <c r="X1" s="321"/>
      <c r="Y1" s="321"/>
      <c r="Z1" s="321"/>
      <c r="AA1" s="321"/>
      <c r="AB1" s="321"/>
      <c r="AC1" s="321"/>
      <c r="AD1" s="321"/>
      <c r="AE1" s="321"/>
      <c r="AF1" s="321"/>
      <c r="AG1" s="321"/>
      <c r="AH1" s="321"/>
      <c r="AI1" s="321"/>
    </row>
    <row r="2" spans="1:35" ht="18" customHeight="1">
      <c r="A2" s="71" t="s">
        <v>60</v>
      </c>
      <c r="B2" s="71"/>
      <c r="C2" s="71"/>
      <c r="I2" s="322"/>
      <c r="J2" s="322"/>
      <c r="K2" s="322"/>
      <c r="L2" s="322"/>
      <c r="M2" s="322"/>
      <c r="N2" s="322"/>
      <c r="Q2" s="372" t="s">
        <v>235</v>
      </c>
      <c r="R2" s="321"/>
      <c r="S2" s="321"/>
      <c r="T2" s="321"/>
      <c r="U2" s="321"/>
      <c r="V2" s="321"/>
      <c r="W2" s="321"/>
      <c r="X2" s="321"/>
      <c r="Y2" s="321"/>
      <c r="Z2" s="321"/>
      <c r="AA2" s="321"/>
      <c r="AB2" s="321"/>
      <c r="AC2" s="321"/>
      <c r="AD2" s="321"/>
      <c r="AE2" s="321"/>
      <c r="AF2" s="321"/>
      <c r="AG2" s="321"/>
      <c r="AH2" s="321"/>
      <c r="AI2" s="321"/>
    </row>
    <row r="3" spans="1:35" ht="19.5" customHeight="1">
      <c r="A3" s="71" t="s">
        <v>61</v>
      </c>
      <c r="B3" s="71"/>
      <c r="C3" s="71"/>
      <c r="I3" s="322"/>
      <c r="J3" s="322"/>
      <c r="K3" s="322"/>
      <c r="L3" s="322"/>
      <c r="M3" s="322"/>
      <c r="N3" s="322"/>
      <c r="Q3" s="372"/>
      <c r="R3" s="323" t="s">
        <v>62</v>
      </c>
      <c r="S3" s="323"/>
      <c r="T3" s="323"/>
      <c r="U3" s="323"/>
      <c r="V3" s="323"/>
      <c r="W3" s="323"/>
      <c r="X3" s="323"/>
      <c r="Y3" s="323"/>
      <c r="Z3" s="323"/>
      <c r="AA3" s="323"/>
      <c r="AB3" s="323"/>
      <c r="AC3" s="323"/>
      <c r="AD3" s="323"/>
      <c r="AE3" s="323"/>
      <c r="AF3" s="323"/>
      <c r="AG3" s="323"/>
      <c r="AH3" s="323"/>
      <c r="AI3" s="323"/>
    </row>
    <row r="4" spans="1:35" ht="18.75" thickBot="1">
      <c r="A4" s="71" t="s">
        <v>63</v>
      </c>
      <c r="B4" s="71"/>
      <c r="C4" s="71"/>
      <c r="I4" s="327"/>
      <c r="J4" s="327"/>
      <c r="K4" s="327"/>
      <c r="L4" s="327"/>
      <c r="M4" s="327"/>
      <c r="N4" s="327"/>
      <c r="Q4" s="372"/>
      <c r="R4" s="328" t="s">
        <v>64</v>
      </c>
      <c r="S4" s="328"/>
      <c r="T4" s="328"/>
      <c r="U4" s="328"/>
      <c r="V4" s="328"/>
      <c r="W4" s="328"/>
      <c r="X4" s="328"/>
      <c r="Y4" s="328"/>
      <c r="Z4" s="328"/>
      <c r="AA4" s="328"/>
      <c r="AB4" s="328"/>
      <c r="AC4" s="328"/>
      <c r="AD4" s="328"/>
      <c r="AE4" s="328"/>
      <c r="AF4" s="328"/>
      <c r="AG4" s="328"/>
      <c r="AH4" s="328"/>
      <c r="AI4" s="328"/>
    </row>
    <row r="5" spans="1:35" ht="15" customHeight="1">
      <c r="A5" s="72"/>
      <c r="Q5" s="372"/>
      <c r="R5" s="73" t="s">
        <v>65</v>
      </c>
      <c r="S5" s="74"/>
      <c r="T5" s="74"/>
      <c r="U5" s="74"/>
      <c r="V5" s="74"/>
      <c r="W5" s="75"/>
      <c r="X5" s="75"/>
      <c r="Y5" s="375" t="str">
        <f>Sheet4!B2</f>
        <v>May-2013</v>
      </c>
      <c r="Z5" s="376"/>
      <c r="AA5" s="376"/>
      <c r="AB5" s="377"/>
      <c r="AC5" s="142"/>
      <c r="AD5" s="76"/>
      <c r="AF5" s="77"/>
      <c r="AG5" s="78" t="s">
        <v>66</v>
      </c>
      <c r="AH5" s="78"/>
      <c r="AI5" s="79"/>
    </row>
    <row r="6" spans="17:35" ht="19.5" customHeight="1">
      <c r="Q6" s="372"/>
      <c r="R6" s="73" t="s">
        <v>67</v>
      </c>
      <c r="S6" s="74"/>
      <c r="T6" s="74"/>
      <c r="U6" s="74"/>
      <c r="V6" s="394" t="str">
        <f>'CSS DATA'!D9</f>
        <v>1116</v>
      </c>
      <c r="W6" s="335"/>
      <c r="X6" s="335"/>
      <c r="Y6" s="336"/>
      <c r="AF6" s="80" t="s">
        <v>68</v>
      </c>
      <c r="AG6" s="329" t="s">
        <v>69</v>
      </c>
      <c r="AH6" s="329"/>
      <c r="AI6" s="330"/>
    </row>
    <row r="7" spans="17:35" ht="6" customHeight="1" thickBot="1">
      <c r="Q7" s="372"/>
      <c r="V7" s="81"/>
      <c r="W7" s="81"/>
      <c r="X7" s="81"/>
      <c r="Y7" s="81"/>
      <c r="Z7" s="82"/>
      <c r="AF7" s="83"/>
      <c r="AG7" s="84"/>
      <c r="AH7" s="84"/>
      <c r="AI7" s="85"/>
    </row>
    <row r="8" spans="1:35" ht="15.75">
      <c r="A8" s="86"/>
      <c r="B8" s="86"/>
      <c r="C8" s="86"/>
      <c r="D8" s="86"/>
      <c r="E8" s="86"/>
      <c r="F8" s="86"/>
      <c r="G8" s="86"/>
      <c r="H8" s="86"/>
      <c r="I8" s="86"/>
      <c r="J8" s="331" t="s">
        <v>70</v>
      </c>
      <c r="K8" s="331"/>
      <c r="L8" s="331"/>
      <c r="M8" s="331"/>
      <c r="N8" s="331"/>
      <c r="O8" s="331"/>
      <c r="P8" s="331"/>
      <c r="Q8" s="372"/>
      <c r="R8" s="332" t="s">
        <v>71</v>
      </c>
      <c r="S8" s="333"/>
      <c r="T8" s="334">
        <f>'CSS DATA'!D10</f>
        <v>11160308056</v>
      </c>
      <c r="U8" s="335"/>
      <c r="V8" s="335"/>
      <c r="W8" s="335"/>
      <c r="X8" s="335"/>
      <c r="Y8" s="336"/>
      <c r="AF8" s="82"/>
      <c r="AG8" s="82" t="s">
        <v>72</v>
      </c>
      <c r="AH8" s="82"/>
      <c r="AI8" s="82" t="s">
        <v>239</v>
      </c>
    </row>
    <row r="9" spans="17:35" ht="12" customHeight="1">
      <c r="Q9" s="372"/>
      <c r="R9" s="350" t="s">
        <v>73</v>
      </c>
      <c r="S9" s="351"/>
      <c r="T9" s="395" t="s">
        <v>236</v>
      </c>
      <c r="U9" s="396"/>
      <c r="V9" s="396"/>
      <c r="W9" s="396"/>
      <c r="X9" s="396"/>
      <c r="Y9" s="396"/>
      <c r="Z9" s="397"/>
      <c r="AA9" s="87"/>
      <c r="AB9" s="87"/>
      <c r="AC9" s="88"/>
      <c r="AD9" s="88"/>
      <c r="AE9" s="324" t="s">
        <v>74</v>
      </c>
      <c r="AF9" s="325"/>
      <c r="AG9" s="325"/>
      <c r="AH9" s="325"/>
      <c r="AI9" s="326"/>
    </row>
    <row r="10" spans="1:35" ht="16.5" customHeight="1">
      <c r="A10" s="337" t="s">
        <v>75</v>
      </c>
      <c r="B10" s="337"/>
      <c r="C10" s="259">
        <f>X43</f>
        <v>24042</v>
      </c>
      <c r="D10" s="338" t="s">
        <v>234</v>
      </c>
      <c r="E10" s="339"/>
      <c r="F10" s="339"/>
      <c r="G10" s="339"/>
      <c r="H10" s="339"/>
      <c r="I10" s="339"/>
      <c r="J10" s="339"/>
      <c r="K10" s="339"/>
      <c r="L10" s="339"/>
      <c r="M10" s="339"/>
      <c r="N10" s="339"/>
      <c r="O10" s="339"/>
      <c r="P10" s="339"/>
      <c r="Q10" s="372"/>
      <c r="R10" s="352"/>
      <c r="S10" s="353"/>
      <c r="T10" s="398"/>
      <c r="U10" s="399"/>
      <c r="V10" s="399"/>
      <c r="W10" s="399"/>
      <c r="X10" s="399"/>
      <c r="Y10" s="399"/>
      <c r="Z10" s="400"/>
      <c r="AA10" s="87"/>
      <c r="AB10" s="87"/>
      <c r="AC10" s="88"/>
      <c r="AD10" s="88"/>
      <c r="AE10" s="356" t="s">
        <v>237</v>
      </c>
      <c r="AF10" s="357"/>
      <c r="AG10" s="357"/>
      <c r="AH10" s="357"/>
      <c r="AI10" s="358"/>
    </row>
    <row r="11" spans="4:35" ht="9" customHeight="1">
      <c r="D11" s="339"/>
      <c r="E11" s="339"/>
      <c r="F11" s="339"/>
      <c r="G11" s="339"/>
      <c r="H11" s="339"/>
      <c r="I11" s="339"/>
      <c r="J11" s="339"/>
      <c r="K11" s="339"/>
      <c r="L11" s="339"/>
      <c r="M11" s="339"/>
      <c r="N11" s="339"/>
      <c r="O11" s="339"/>
      <c r="P11" s="339"/>
      <c r="Q11" s="372"/>
      <c r="R11" s="340" t="s">
        <v>76</v>
      </c>
      <c r="S11" s="341"/>
      <c r="T11" s="344" t="str">
        <f>'CSS DATA'!D11</f>
        <v>0933</v>
      </c>
      <c r="U11" s="345"/>
      <c r="V11" s="345"/>
      <c r="W11" s="345"/>
      <c r="X11" s="345"/>
      <c r="Y11" s="346"/>
      <c r="AE11" s="340" t="s">
        <v>77</v>
      </c>
      <c r="AF11" s="354"/>
      <c r="AG11" s="359" t="str">
        <f>Sheet4!H79</f>
        <v>SBI MAIN BRANCH</v>
      </c>
      <c r="AH11" s="360"/>
      <c r="AI11" s="361"/>
    </row>
    <row r="12" spans="4:35" ht="7.5" customHeight="1">
      <c r="D12" s="339"/>
      <c r="E12" s="339"/>
      <c r="F12" s="339"/>
      <c r="G12" s="339"/>
      <c r="H12" s="339"/>
      <c r="I12" s="339"/>
      <c r="J12" s="339"/>
      <c r="K12" s="339"/>
      <c r="L12" s="339"/>
      <c r="M12" s="339"/>
      <c r="N12" s="339"/>
      <c r="O12" s="339"/>
      <c r="P12" s="339"/>
      <c r="Q12" s="372"/>
      <c r="R12" s="342"/>
      <c r="S12" s="343"/>
      <c r="T12" s="347"/>
      <c r="U12" s="348"/>
      <c r="V12" s="348"/>
      <c r="W12" s="348"/>
      <c r="X12" s="348"/>
      <c r="Y12" s="349"/>
      <c r="AE12" s="342"/>
      <c r="AF12" s="355"/>
      <c r="AG12" s="362"/>
      <c r="AH12" s="363"/>
      <c r="AI12" s="364"/>
    </row>
    <row r="13" spans="17:35" ht="16.5" customHeight="1">
      <c r="Q13" s="372"/>
      <c r="R13" s="86" t="s">
        <v>240</v>
      </c>
      <c r="S13" s="86"/>
      <c r="T13" s="86"/>
      <c r="U13" s="86"/>
      <c r="V13" s="86"/>
      <c r="W13" s="86"/>
      <c r="X13" s="86"/>
      <c r="Y13" s="86"/>
      <c r="Z13" s="86"/>
      <c r="AA13" s="86"/>
      <c r="AB13" s="86"/>
      <c r="AC13" s="86"/>
      <c r="AD13" s="86"/>
      <c r="AE13" s="86"/>
      <c r="AF13" s="86" t="s">
        <v>78</v>
      </c>
      <c r="AG13" s="86"/>
      <c r="AH13" s="86"/>
      <c r="AI13" s="86"/>
    </row>
    <row r="14" spans="17:33" ht="15" customHeight="1">
      <c r="Q14" s="372"/>
      <c r="R14" s="90" t="s">
        <v>79</v>
      </c>
      <c r="X14" s="401" t="s">
        <v>159</v>
      </c>
      <c r="Y14" s="401"/>
      <c r="Z14" s="401"/>
      <c r="AA14" s="401"/>
      <c r="AB14" s="401"/>
      <c r="AC14" s="143"/>
      <c r="AE14" s="91" t="s">
        <v>80</v>
      </c>
      <c r="AF14" s="92"/>
      <c r="AG14" s="70" t="s">
        <v>81</v>
      </c>
    </row>
    <row r="15" spans="1:35" ht="15" customHeight="1">
      <c r="A15" s="93" t="s">
        <v>82</v>
      </c>
      <c r="Q15" s="372"/>
      <c r="R15" s="70" t="s">
        <v>83</v>
      </c>
      <c r="S15" s="82"/>
      <c r="T15" s="94">
        <v>8</v>
      </c>
      <c r="U15" s="94">
        <v>0</v>
      </c>
      <c r="V15" s="94">
        <v>0</v>
      </c>
      <c r="W15" s="94">
        <v>9</v>
      </c>
      <c r="X15" s="402"/>
      <c r="Y15" s="402"/>
      <c r="Z15" s="402"/>
      <c r="AA15" s="402"/>
      <c r="AB15" s="402"/>
      <c r="AC15" s="144"/>
      <c r="AE15" s="95">
        <v>1</v>
      </c>
      <c r="AF15" s="82" t="s">
        <v>84</v>
      </c>
      <c r="AG15" s="70" t="s">
        <v>85</v>
      </c>
      <c r="AH15" s="86"/>
      <c r="AI15" s="96"/>
    </row>
    <row r="16" spans="17:35" ht="12" customHeight="1">
      <c r="Q16" s="372"/>
      <c r="T16" s="97"/>
      <c r="U16" s="97"/>
      <c r="V16" s="98"/>
      <c r="W16" s="98"/>
      <c r="X16" s="403" t="s">
        <v>160</v>
      </c>
      <c r="Y16" s="403"/>
      <c r="Z16" s="403"/>
      <c r="AA16" s="403"/>
      <c r="AB16" s="403"/>
      <c r="AC16" s="143"/>
      <c r="AE16" s="95">
        <v>2</v>
      </c>
      <c r="AF16" s="82" t="s">
        <v>86</v>
      </c>
      <c r="AG16" s="70" t="s">
        <v>85</v>
      </c>
      <c r="AH16" s="99"/>
      <c r="AI16" s="100"/>
    </row>
    <row r="17" spans="17:35" ht="15" customHeight="1">
      <c r="Q17" s="372"/>
      <c r="R17" s="70" t="s">
        <v>87</v>
      </c>
      <c r="T17" s="94">
        <v>0</v>
      </c>
      <c r="U17" s="61">
        <v>1</v>
      </c>
      <c r="V17" s="98"/>
      <c r="W17" s="98"/>
      <c r="X17" s="404"/>
      <c r="Y17" s="404"/>
      <c r="Z17" s="404"/>
      <c r="AA17" s="404"/>
      <c r="AB17" s="404"/>
      <c r="AC17" s="143"/>
      <c r="AE17" s="95">
        <v>3</v>
      </c>
      <c r="AF17" s="82" t="s">
        <v>88</v>
      </c>
      <c r="AG17" s="70" t="s">
        <v>85</v>
      </c>
      <c r="AH17" s="99"/>
      <c r="AI17" s="101"/>
    </row>
    <row r="18" spans="9:35" ht="15" customHeight="1">
      <c r="I18" s="102" t="s">
        <v>89</v>
      </c>
      <c r="J18" s="365" t="s">
        <v>190</v>
      </c>
      <c r="K18" s="365"/>
      <c r="L18" s="365"/>
      <c r="M18" s="365"/>
      <c r="N18" s="365"/>
      <c r="O18" s="365"/>
      <c r="P18" s="365"/>
      <c r="Q18" s="372"/>
      <c r="T18" s="98"/>
      <c r="U18" s="98"/>
      <c r="V18" s="98"/>
      <c r="W18" s="98"/>
      <c r="X18" s="143"/>
      <c r="Y18" s="143"/>
      <c r="Z18" s="143"/>
      <c r="AA18" s="143"/>
      <c r="AB18" s="143"/>
      <c r="AC18" s="143"/>
      <c r="AE18" s="95">
        <v>4</v>
      </c>
      <c r="AF18" s="82" t="s">
        <v>90</v>
      </c>
      <c r="AG18" s="70" t="s">
        <v>85</v>
      </c>
      <c r="AH18" s="99"/>
      <c r="AI18" s="103"/>
    </row>
    <row r="19" spans="17:35" ht="16.5" customHeight="1">
      <c r="Q19" s="372"/>
      <c r="R19" s="70" t="s">
        <v>91</v>
      </c>
      <c r="T19" s="104">
        <v>1</v>
      </c>
      <c r="U19" s="104">
        <v>0</v>
      </c>
      <c r="V19" s="104">
        <v>1</v>
      </c>
      <c r="W19" s="98"/>
      <c r="X19" s="366" t="s">
        <v>161</v>
      </c>
      <c r="Y19" s="366"/>
      <c r="Z19" s="366"/>
      <c r="AA19" s="366"/>
      <c r="AB19" s="366"/>
      <c r="AC19" s="366"/>
      <c r="AE19" s="95">
        <v>5</v>
      </c>
      <c r="AF19" s="82" t="s">
        <v>92</v>
      </c>
      <c r="AG19" s="70" t="s">
        <v>85</v>
      </c>
      <c r="AH19" s="99"/>
      <c r="AI19" s="101"/>
    </row>
    <row r="20" spans="1:35" ht="11.25" customHeight="1">
      <c r="A20" s="70" t="s">
        <v>93</v>
      </c>
      <c r="K20" s="82"/>
      <c r="L20" s="82"/>
      <c r="M20" s="82"/>
      <c r="N20" s="82"/>
      <c r="O20" s="82"/>
      <c r="P20" s="82"/>
      <c r="Q20" s="372"/>
      <c r="T20" s="98"/>
      <c r="U20" s="98"/>
      <c r="V20" s="98"/>
      <c r="W20" s="98"/>
      <c r="X20" s="145"/>
      <c r="Y20" s="145"/>
      <c r="Z20" s="145"/>
      <c r="AA20" s="145"/>
      <c r="AB20" s="145"/>
      <c r="AC20" s="145"/>
      <c r="AE20" s="95">
        <v>6</v>
      </c>
      <c r="AF20" s="82" t="s">
        <v>94</v>
      </c>
      <c r="AG20" s="70" t="s">
        <v>85</v>
      </c>
      <c r="AH20" s="99"/>
      <c r="AI20" s="105"/>
    </row>
    <row r="21" spans="4:35" ht="15" customHeight="1">
      <c r="D21" s="106"/>
      <c r="E21" s="106"/>
      <c r="F21" s="106"/>
      <c r="H21" s="107"/>
      <c r="Q21" s="372"/>
      <c r="R21" s="368" t="s">
        <v>95</v>
      </c>
      <c r="S21" s="368"/>
      <c r="T21" s="98"/>
      <c r="U21" s="94">
        <v>0</v>
      </c>
      <c r="V21" s="94">
        <v>0</v>
      </c>
      <c r="W21" s="98"/>
      <c r="X21" s="405"/>
      <c r="Y21" s="405"/>
      <c r="Z21" s="405"/>
      <c r="AA21" s="405"/>
      <c r="AB21" s="405"/>
      <c r="AC21" s="146"/>
      <c r="AE21" s="95">
        <v>7</v>
      </c>
      <c r="AF21" s="82" t="s">
        <v>96</v>
      </c>
      <c r="AG21" s="70" t="s">
        <v>85</v>
      </c>
      <c r="AH21" s="99"/>
      <c r="AI21" s="101"/>
    </row>
    <row r="22" spans="17:35" ht="15" customHeight="1">
      <c r="Q22" s="372"/>
      <c r="T22" s="98"/>
      <c r="U22" s="98"/>
      <c r="V22" s="98"/>
      <c r="W22" s="98"/>
      <c r="X22" s="369" t="s">
        <v>162</v>
      </c>
      <c r="Y22" s="369"/>
      <c r="Z22" s="369"/>
      <c r="AA22" s="369"/>
      <c r="AB22" s="369"/>
      <c r="AC22" s="369"/>
      <c r="AE22" s="95">
        <v>8</v>
      </c>
      <c r="AF22" s="82" t="s">
        <v>97</v>
      </c>
      <c r="AG22" s="70" t="s">
        <v>85</v>
      </c>
      <c r="AI22" s="105"/>
    </row>
    <row r="23" spans="2:35" ht="15" customHeight="1">
      <c r="B23" s="109"/>
      <c r="C23" s="109"/>
      <c r="D23" s="110" t="s">
        <v>98</v>
      </c>
      <c r="E23" s="109"/>
      <c r="F23" s="109"/>
      <c r="G23" s="109"/>
      <c r="H23" s="109"/>
      <c r="I23" s="111"/>
      <c r="J23" s="111"/>
      <c r="Q23" s="372"/>
      <c r="R23" s="70" t="s">
        <v>99</v>
      </c>
      <c r="T23" s="98"/>
      <c r="U23" s="94">
        <v>0</v>
      </c>
      <c r="V23" s="94">
        <v>3</v>
      </c>
      <c r="W23" s="98"/>
      <c r="X23" s="369"/>
      <c r="Y23" s="369"/>
      <c r="Z23" s="369"/>
      <c r="AA23" s="369"/>
      <c r="AB23" s="369"/>
      <c r="AC23" s="369"/>
      <c r="AE23" s="95">
        <v>9</v>
      </c>
      <c r="AF23" s="82" t="s">
        <v>100</v>
      </c>
      <c r="AG23" s="70" t="s">
        <v>85</v>
      </c>
      <c r="AH23" s="86"/>
      <c r="AI23" s="105"/>
    </row>
    <row r="24" spans="2:35" ht="15" customHeight="1">
      <c r="B24" s="109"/>
      <c r="C24" s="109"/>
      <c r="D24" s="109"/>
      <c r="E24" s="109"/>
      <c r="F24" s="109"/>
      <c r="G24" s="109"/>
      <c r="H24" s="109"/>
      <c r="I24" s="111"/>
      <c r="J24" s="111"/>
      <c r="Q24" s="372"/>
      <c r="T24" s="98"/>
      <c r="U24" s="98"/>
      <c r="V24" s="98"/>
      <c r="W24" s="98"/>
      <c r="X24" s="112"/>
      <c r="Y24" s="112"/>
      <c r="Z24" s="112"/>
      <c r="AA24" s="112"/>
      <c r="AB24" s="112"/>
      <c r="AC24" s="112"/>
      <c r="AE24" s="95">
        <v>10</v>
      </c>
      <c r="AF24" s="82" t="s">
        <v>101</v>
      </c>
      <c r="AG24" s="70" t="s">
        <v>85</v>
      </c>
      <c r="AH24" s="99"/>
      <c r="AI24" s="101"/>
    </row>
    <row r="25" spans="2:35" ht="15" customHeight="1">
      <c r="B25" s="2" t="s">
        <v>102</v>
      </c>
      <c r="C25" s="64" t="s">
        <v>103</v>
      </c>
      <c r="E25" s="113"/>
      <c r="F25"/>
      <c r="G25"/>
      <c r="H25"/>
      <c r="I25"/>
      <c r="J25"/>
      <c r="K25"/>
      <c r="Q25" s="372"/>
      <c r="R25" s="368" t="s">
        <v>104</v>
      </c>
      <c r="S25" s="368"/>
      <c r="T25" s="94">
        <v>0</v>
      </c>
      <c r="U25" s="94">
        <v>0</v>
      </c>
      <c r="V25" s="94">
        <v>0</v>
      </c>
      <c r="W25" s="98"/>
      <c r="X25" s="114"/>
      <c r="AE25" s="95">
        <v>11</v>
      </c>
      <c r="AF25" s="82" t="s">
        <v>105</v>
      </c>
      <c r="AG25" s="70" t="s">
        <v>85</v>
      </c>
      <c r="AH25" s="99"/>
      <c r="AI25" s="105"/>
    </row>
    <row r="26" spans="2:35" ht="15" customHeight="1">
      <c r="B26" s="2" t="s">
        <v>106</v>
      </c>
      <c r="C26" s="64" t="s">
        <v>107</v>
      </c>
      <c r="E26" s="113"/>
      <c r="F26"/>
      <c r="G26"/>
      <c r="H26" s="115"/>
      <c r="I26"/>
      <c r="J26"/>
      <c r="K26"/>
      <c r="Q26" s="372"/>
      <c r="R26" s="116" t="s">
        <v>108</v>
      </c>
      <c r="S26" s="116"/>
      <c r="T26" s="116"/>
      <c r="U26" s="116"/>
      <c r="V26" s="116"/>
      <c r="W26" s="116"/>
      <c r="X26" s="370"/>
      <c r="Y26" s="370"/>
      <c r="Z26" s="370"/>
      <c r="AA26" s="370"/>
      <c r="AB26" s="370"/>
      <c r="AC26" s="370"/>
      <c r="AE26" s="95">
        <v>12</v>
      </c>
      <c r="AF26" s="82" t="s">
        <v>109</v>
      </c>
      <c r="AG26" s="70" t="s">
        <v>85</v>
      </c>
      <c r="AH26" s="99"/>
      <c r="AI26" s="101"/>
    </row>
    <row r="27" spans="2:35" ht="15" customHeight="1">
      <c r="B27" s="2" t="s">
        <v>110</v>
      </c>
      <c r="C27" s="64" t="s">
        <v>158</v>
      </c>
      <c r="E27" s="113"/>
      <c r="F27"/>
      <c r="G27"/>
      <c r="H27"/>
      <c r="I27"/>
      <c r="J27"/>
      <c r="K27"/>
      <c r="Q27" s="372"/>
      <c r="AE27" s="95">
        <v>13</v>
      </c>
      <c r="AF27" s="118" t="s">
        <v>111</v>
      </c>
      <c r="AG27" s="70" t="s">
        <v>85</v>
      </c>
      <c r="AH27" s="99"/>
      <c r="AI27" s="105"/>
    </row>
    <row r="28" spans="2:35" ht="15" customHeight="1">
      <c r="B28" s="2" t="s">
        <v>112</v>
      </c>
      <c r="C28" s="64" t="s">
        <v>113</v>
      </c>
      <c r="E28" s="113"/>
      <c r="F28"/>
      <c r="G28"/>
      <c r="H28"/>
      <c r="I28"/>
      <c r="J28"/>
      <c r="K28"/>
      <c r="Q28" s="372"/>
      <c r="R28" s="368" t="s">
        <v>114</v>
      </c>
      <c r="S28" s="368"/>
      <c r="T28" s="368"/>
      <c r="U28" s="119" t="s">
        <v>115</v>
      </c>
      <c r="V28" s="82"/>
      <c r="W28" s="70" t="s">
        <v>116</v>
      </c>
      <c r="AB28" s="120" t="s">
        <v>117</v>
      </c>
      <c r="AC28" s="121"/>
      <c r="AE28" s="95">
        <v>14</v>
      </c>
      <c r="AF28" s="118" t="s">
        <v>118</v>
      </c>
      <c r="AG28" s="70" t="s">
        <v>85</v>
      </c>
      <c r="AH28" s="99"/>
      <c r="AI28" s="101"/>
    </row>
    <row r="29" spans="17:35" ht="15" customHeight="1">
      <c r="Q29" s="372"/>
      <c r="AE29" s="95">
        <v>15</v>
      </c>
      <c r="AF29" s="118" t="s">
        <v>119</v>
      </c>
      <c r="AG29" s="70" t="s">
        <v>85</v>
      </c>
      <c r="AH29" s="99"/>
      <c r="AI29" s="105"/>
    </row>
    <row r="30" spans="17:35" ht="15" customHeight="1">
      <c r="Q30" s="372"/>
      <c r="R30" s="368" t="s">
        <v>120</v>
      </c>
      <c r="S30" s="368"/>
      <c r="T30" s="368"/>
      <c r="U30" s="368"/>
      <c r="AE30" s="95">
        <v>16</v>
      </c>
      <c r="AF30" s="118" t="s">
        <v>121</v>
      </c>
      <c r="AG30" s="70" t="s">
        <v>85</v>
      </c>
      <c r="AH30" s="99"/>
      <c r="AI30" s="101"/>
    </row>
    <row r="31" spans="17:35" ht="15" customHeight="1">
      <c r="Q31" s="372"/>
      <c r="R31" s="374" t="s">
        <v>25</v>
      </c>
      <c r="S31" s="374"/>
      <c r="T31" s="374"/>
      <c r="U31" s="406" t="str">
        <f>'CSS DATA'!I11</f>
        <v>2202</v>
      </c>
      <c r="V31" s="407"/>
      <c r="W31" s="407"/>
      <c r="X31" s="408"/>
      <c r="Y31" s="86"/>
      <c r="Z31" s="86"/>
      <c r="AA31" s="86"/>
      <c r="AB31" s="86"/>
      <c r="AC31" s="86"/>
      <c r="AE31" s="95">
        <v>17</v>
      </c>
      <c r="AF31" s="118" t="s">
        <v>122</v>
      </c>
      <c r="AG31" s="70" t="s">
        <v>85</v>
      </c>
      <c r="AH31" s="99"/>
      <c r="AI31" s="105"/>
    </row>
    <row r="32" spans="17:35" ht="15" customHeight="1">
      <c r="Q32" s="372"/>
      <c r="AE32" s="95">
        <v>18</v>
      </c>
      <c r="AF32" s="82" t="s">
        <v>123</v>
      </c>
      <c r="AG32" s="70" t="s">
        <v>85</v>
      </c>
      <c r="AH32" s="99"/>
      <c r="AI32" s="101"/>
    </row>
    <row r="33" spans="10:35" ht="15" customHeight="1">
      <c r="J33" s="367" t="s">
        <v>190</v>
      </c>
      <c r="K33" s="367"/>
      <c r="L33" s="367"/>
      <c r="M33" s="367"/>
      <c r="N33" s="367"/>
      <c r="O33" s="367"/>
      <c r="P33" s="367"/>
      <c r="Q33" s="372"/>
      <c r="R33" s="70" t="s">
        <v>124</v>
      </c>
      <c r="W33" s="70" t="s">
        <v>125</v>
      </c>
      <c r="X33" s="373"/>
      <c r="Y33" s="373"/>
      <c r="Z33" s="373"/>
      <c r="AA33" s="373"/>
      <c r="AB33" s="122"/>
      <c r="AE33" s="95">
        <v>19</v>
      </c>
      <c r="AF33" s="82" t="s">
        <v>126</v>
      </c>
      <c r="AG33" s="70" t="s">
        <v>85</v>
      </c>
      <c r="AH33" s="99"/>
      <c r="AI33" s="99"/>
    </row>
    <row r="34" spans="1:35" ht="15" customHeight="1">
      <c r="A34" s="70" t="s">
        <v>127</v>
      </c>
      <c r="M34" s="86"/>
      <c r="N34" s="82"/>
      <c r="O34" s="82"/>
      <c r="P34" s="82"/>
      <c r="Q34" s="372"/>
      <c r="R34" s="70" t="s">
        <v>128</v>
      </c>
      <c r="W34" s="70" t="s">
        <v>125</v>
      </c>
      <c r="X34" s="373"/>
      <c r="Y34" s="373"/>
      <c r="Z34" s="373"/>
      <c r="AA34" s="373"/>
      <c r="AB34" s="122"/>
      <c r="AE34" s="95">
        <v>20</v>
      </c>
      <c r="AF34" s="82" t="s">
        <v>129</v>
      </c>
      <c r="AG34" s="70" t="s">
        <v>85</v>
      </c>
      <c r="AH34" s="99"/>
      <c r="AI34" s="101"/>
    </row>
    <row r="35" spans="1:35" ht="15" customHeight="1">
      <c r="A35" s="123" t="s">
        <v>130</v>
      </c>
      <c r="B35" s="123"/>
      <c r="C35" s="123"/>
      <c r="D35" s="123"/>
      <c r="E35" s="123"/>
      <c r="F35" s="123"/>
      <c r="G35" s="123"/>
      <c r="H35" s="123"/>
      <c r="I35" s="123"/>
      <c r="J35" s="123"/>
      <c r="K35" s="123"/>
      <c r="L35" s="123"/>
      <c r="M35" s="123"/>
      <c r="N35" s="123"/>
      <c r="O35" s="123"/>
      <c r="P35" s="123"/>
      <c r="Q35" s="372"/>
      <c r="R35" s="70" t="s">
        <v>131</v>
      </c>
      <c r="W35" s="70" t="s">
        <v>125</v>
      </c>
      <c r="X35" s="373"/>
      <c r="Y35" s="373"/>
      <c r="Z35" s="373"/>
      <c r="AA35" s="373"/>
      <c r="AB35" s="122"/>
      <c r="AE35" s="95">
        <v>21</v>
      </c>
      <c r="AF35" s="82" t="s">
        <v>132</v>
      </c>
      <c r="AG35" s="70" t="s">
        <v>85</v>
      </c>
      <c r="AH35" s="99"/>
      <c r="AI35" s="105"/>
    </row>
    <row r="36" spans="17:35" ht="15" customHeight="1">
      <c r="Q36" s="372"/>
      <c r="R36" s="70" t="s">
        <v>133</v>
      </c>
      <c r="W36" s="70" t="s">
        <v>125</v>
      </c>
      <c r="X36" s="373"/>
      <c r="Y36" s="373"/>
      <c r="Z36" s="373"/>
      <c r="AA36" s="373"/>
      <c r="AB36" s="122"/>
      <c r="AE36" s="95">
        <v>22</v>
      </c>
      <c r="AF36" s="124" t="s">
        <v>134</v>
      </c>
      <c r="AG36" s="70" t="s">
        <v>85</v>
      </c>
      <c r="AH36" s="99"/>
      <c r="AI36" s="100">
        <f>Proceddings!F40</f>
        <v>494</v>
      </c>
    </row>
    <row r="37" spans="17:35" ht="15" customHeight="1">
      <c r="Q37" s="372"/>
      <c r="R37" s="70" t="s">
        <v>135</v>
      </c>
      <c r="W37" s="70" t="s">
        <v>125</v>
      </c>
      <c r="X37" s="373"/>
      <c r="Y37" s="373"/>
      <c r="Z37" s="373"/>
      <c r="AA37" s="373"/>
      <c r="AB37" s="122"/>
      <c r="AE37" s="95">
        <v>23</v>
      </c>
      <c r="AF37" s="124" t="s">
        <v>136</v>
      </c>
      <c r="AH37" s="117"/>
      <c r="AI37" s="125"/>
    </row>
    <row r="38" spans="17:35" ht="15" customHeight="1">
      <c r="Q38" s="372"/>
      <c r="R38" s="70" t="s">
        <v>137</v>
      </c>
      <c r="W38" s="70" t="s">
        <v>125</v>
      </c>
      <c r="X38" s="373"/>
      <c r="Y38" s="373"/>
      <c r="Z38" s="373"/>
      <c r="AA38" s="373"/>
      <c r="AB38" s="122"/>
      <c r="AD38" s="126"/>
      <c r="AE38" s="380" t="s">
        <v>138</v>
      </c>
      <c r="AF38" s="381"/>
      <c r="AG38" s="70" t="s">
        <v>85</v>
      </c>
      <c r="AH38" s="99"/>
      <c r="AI38" s="96">
        <f>SUM(AI15:AI37)</f>
        <v>494</v>
      </c>
    </row>
    <row r="39" spans="17:32" ht="12" customHeight="1">
      <c r="Q39" s="382">
        <f>X43+1</f>
        <v>24043</v>
      </c>
      <c r="R39" s="70" t="s">
        <v>139</v>
      </c>
      <c r="W39" s="70" t="s">
        <v>125</v>
      </c>
      <c r="X39" s="383"/>
      <c r="Y39" s="383"/>
      <c r="Z39" s="383"/>
      <c r="AA39" s="383"/>
      <c r="AB39" s="122"/>
      <c r="AD39" s="82"/>
      <c r="AE39" s="95"/>
      <c r="AF39" s="82"/>
    </row>
    <row r="40" spans="17:34" ht="45" customHeight="1">
      <c r="Q40" s="382"/>
      <c r="R40" s="70" t="s">
        <v>163</v>
      </c>
      <c r="W40" s="70" t="s">
        <v>125</v>
      </c>
      <c r="X40" s="384">
        <f>Proceddings!E40</f>
        <v>24536</v>
      </c>
      <c r="Y40" s="384"/>
      <c r="Z40" s="384"/>
      <c r="AA40" s="384"/>
      <c r="AB40" s="122"/>
      <c r="AD40" s="122"/>
      <c r="AE40" s="385" t="s">
        <v>140</v>
      </c>
      <c r="AF40" s="386"/>
      <c r="AG40" s="108" t="s">
        <v>125</v>
      </c>
      <c r="AH40" s="108"/>
    </row>
    <row r="41" spans="17:32" ht="22.5" customHeight="1">
      <c r="Q41" s="382"/>
      <c r="R41" s="70" t="s">
        <v>141</v>
      </c>
      <c r="W41" s="70" t="s">
        <v>125</v>
      </c>
      <c r="X41" s="371">
        <f>SUM(X33:AA40)</f>
        <v>24536</v>
      </c>
      <c r="Y41" s="371"/>
      <c r="Z41" s="371"/>
      <c r="AA41" s="371"/>
      <c r="AB41" s="122"/>
      <c r="AD41" s="82"/>
      <c r="AE41" s="95"/>
      <c r="AF41" s="82"/>
    </row>
    <row r="42" spans="17:32" ht="15" customHeight="1">
      <c r="Q42" s="372" t="s">
        <v>142</v>
      </c>
      <c r="R42" s="70" t="s">
        <v>143</v>
      </c>
      <c r="W42" s="70" t="s">
        <v>125</v>
      </c>
      <c r="X42" s="373">
        <f>AI38</f>
        <v>494</v>
      </c>
      <c r="Y42" s="373"/>
      <c r="Z42" s="373"/>
      <c r="AA42" s="373"/>
      <c r="AB42" s="122"/>
      <c r="AD42" s="82"/>
      <c r="AE42" s="95"/>
      <c r="AF42" s="82"/>
    </row>
    <row r="43" spans="9:32" ht="15" customHeight="1">
      <c r="I43" s="127"/>
      <c r="Q43" s="372"/>
      <c r="R43" s="70" t="s">
        <v>144</v>
      </c>
      <c r="W43" s="70" t="s">
        <v>125</v>
      </c>
      <c r="X43" s="371">
        <f>X41-X42</f>
        <v>24042</v>
      </c>
      <c r="Y43" s="371"/>
      <c r="Z43" s="371"/>
      <c r="AA43" s="371"/>
      <c r="AB43" s="122"/>
      <c r="AD43" s="82"/>
      <c r="AE43" s="95"/>
      <c r="AF43" s="82"/>
    </row>
    <row r="44" spans="17:32" ht="15" customHeight="1">
      <c r="Q44" s="372"/>
      <c r="R44" s="70" t="s">
        <v>145</v>
      </c>
      <c r="AD44" s="82"/>
      <c r="AE44" s="95"/>
      <c r="AF44" s="82"/>
    </row>
    <row r="45" spans="17:33" ht="18" customHeight="1">
      <c r="Q45" s="372"/>
      <c r="R45" s="388" t="s">
        <v>234</v>
      </c>
      <c r="S45" s="389"/>
      <c r="T45" s="389"/>
      <c r="U45" s="389"/>
      <c r="V45" s="389"/>
      <c r="W45" s="389"/>
      <c r="X45" s="389"/>
      <c r="Y45" s="389"/>
      <c r="Z45" s="389"/>
      <c r="AA45" s="389"/>
      <c r="AB45" s="389"/>
      <c r="AC45" s="389"/>
      <c r="AD45" s="390"/>
      <c r="AE45" s="128"/>
      <c r="AF45" s="82"/>
      <c r="AG45" s="129" t="s">
        <v>146</v>
      </c>
    </row>
    <row r="46" spans="17:35" ht="14.25" customHeight="1">
      <c r="Q46" s="372"/>
      <c r="R46" s="391"/>
      <c r="S46" s="391"/>
      <c r="T46" s="391"/>
      <c r="U46" s="391"/>
      <c r="V46" s="391"/>
      <c r="W46" s="391"/>
      <c r="X46" s="391"/>
      <c r="Y46" s="391"/>
      <c r="Z46" s="391"/>
      <c r="AA46" s="391"/>
      <c r="AB46" s="391"/>
      <c r="AC46" s="391"/>
      <c r="AD46" s="392"/>
      <c r="AE46" s="130"/>
      <c r="AF46" s="86"/>
      <c r="AG46" s="86"/>
      <c r="AH46" s="86"/>
      <c r="AI46" s="86"/>
    </row>
    <row r="47" spans="18:35" ht="11.25" customHeight="1">
      <c r="R47" s="123" t="s">
        <v>147</v>
      </c>
      <c r="S47" s="123"/>
      <c r="T47" s="123"/>
      <c r="U47" s="123"/>
      <c r="V47" s="123"/>
      <c r="W47" s="123"/>
      <c r="X47" s="123"/>
      <c r="Y47" s="123"/>
      <c r="Z47" s="123"/>
      <c r="AA47" s="123"/>
      <c r="AB47" s="123"/>
      <c r="AC47" s="123"/>
      <c r="AD47" s="123"/>
      <c r="AE47" s="123"/>
      <c r="AF47" s="123"/>
      <c r="AG47" s="123"/>
      <c r="AH47" s="123"/>
      <c r="AI47" s="123"/>
    </row>
    <row r="48" spans="1:35" ht="19.5" customHeight="1">
      <c r="A48" s="393"/>
      <c r="B48" s="393"/>
      <c r="C48" s="393"/>
      <c r="D48" s="393"/>
      <c r="E48" s="393"/>
      <c r="F48" s="393"/>
      <c r="G48" s="393"/>
      <c r="H48" s="393"/>
      <c r="I48" s="393"/>
      <c r="J48" s="393"/>
      <c r="K48" s="393"/>
      <c r="L48" s="393"/>
      <c r="M48" s="393"/>
      <c r="N48" s="393"/>
      <c r="O48" s="131"/>
      <c r="P48" s="132"/>
      <c r="R48" s="133" t="s">
        <v>148</v>
      </c>
      <c r="S48" s="134"/>
      <c r="T48" s="134"/>
      <c r="U48" s="134"/>
      <c r="V48" s="134"/>
      <c r="W48" s="134"/>
      <c r="X48" s="134"/>
      <c r="Y48" s="134" t="s">
        <v>164</v>
      </c>
      <c r="Z48" s="134"/>
      <c r="AA48" s="134"/>
      <c r="AB48" s="134"/>
      <c r="AC48" s="134"/>
      <c r="AD48" s="134"/>
      <c r="AE48" s="134"/>
      <c r="AF48" s="134"/>
      <c r="AG48" s="134"/>
      <c r="AH48" s="134"/>
      <c r="AI48" s="134"/>
    </row>
    <row r="49" spans="1:35" ht="19.5" customHeight="1">
      <c r="A49" s="393"/>
      <c r="B49" s="378"/>
      <c r="C49" s="378"/>
      <c r="D49" s="378"/>
      <c r="E49" s="378"/>
      <c r="F49" s="378"/>
      <c r="G49" s="378"/>
      <c r="H49" s="378"/>
      <c r="I49" s="378"/>
      <c r="J49" s="378"/>
      <c r="K49" s="378"/>
      <c r="L49" s="378"/>
      <c r="M49" s="378"/>
      <c r="N49" s="378"/>
      <c r="O49" s="378"/>
      <c r="P49" s="131"/>
      <c r="R49" s="133" t="s">
        <v>149</v>
      </c>
      <c r="S49" s="134"/>
      <c r="T49" s="134"/>
      <c r="U49" s="134"/>
      <c r="V49" s="134"/>
      <c r="W49" s="134"/>
      <c r="X49" s="134"/>
      <c r="Y49" s="134"/>
      <c r="Z49" s="134"/>
      <c r="AA49" s="134"/>
      <c r="AB49" s="134"/>
      <c r="AC49" s="134"/>
      <c r="AD49" s="134"/>
      <c r="AE49" s="134"/>
      <c r="AF49" s="134"/>
      <c r="AG49" s="134"/>
      <c r="AH49" s="134"/>
      <c r="AI49" s="134"/>
    </row>
    <row r="50" spans="1:35" ht="19.5" customHeight="1">
      <c r="A50" s="393"/>
      <c r="B50" s="378"/>
      <c r="C50" s="378"/>
      <c r="D50" s="379"/>
      <c r="E50" s="379"/>
      <c r="F50" s="379"/>
      <c r="G50" s="379"/>
      <c r="H50" s="379"/>
      <c r="I50" s="379"/>
      <c r="J50" s="379"/>
      <c r="K50" s="379"/>
      <c r="L50" s="379"/>
      <c r="M50" s="379"/>
      <c r="N50" s="379"/>
      <c r="O50" s="379"/>
      <c r="P50" s="135"/>
      <c r="R50" s="133" t="s">
        <v>150</v>
      </c>
      <c r="S50" s="134"/>
      <c r="T50" s="134"/>
      <c r="U50" s="134"/>
      <c r="V50" s="134"/>
      <c r="W50" s="134"/>
      <c r="X50" s="134"/>
      <c r="Y50" s="134"/>
      <c r="Z50" s="134"/>
      <c r="AA50" s="134"/>
      <c r="AB50" s="134"/>
      <c r="AC50" s="134"/>
      <c r="AD50" s="134"/>
      <c r="AE50" s="134"/>
      <c r="AF50" s="134"/>
      <c r="AG50" s="134"/>
      <c r="AH50" s="134"/>
      <c r="AI50" s="134"/>
    </row>
    <row r="51" spans="1:35" ht="19.5" customHeight="1">
      <c r="A51" s="393"/>
      <c r="B51" s="378"/>
      <c r="C51" s="378"/>
      <c r="D51" s="379"/>
      <c r="E51" s="387"/>
      <c r="F51" s="387"/>
      <c r="G51" s="387"/>
      <c r="H51" s="387"/>
      <c r="I51" s="379"/>
      <c r="J51" s="379"/>
      <c r="K51" s="387"/>
      <c r="L51" s="387"/>
      <c r="M51" s="387"/>
      <c r="N51" s="387"/>
      <c r="O51" s="379"/>
      <c r="P51" s="135"/>
      <c r="R51" s="133" t="s">
        <v>151</v>
      </c>
      <c r="S51" s="134"/>
      <c r="T51" s="134"/>
      <c r="U51" s="134"/>
      <c r="V51" s="134"/>
      <c r="W51" s="134"/>
      <c r="X51" s="134"/>
      <c r="Y51" s="134"/>
      <c r="Z51" s="134"/>
      <c r="AA51" s="134"/>
      <c r="AB51" s="134"/>
      <c r="AC51" s="134"/>
      <c r="AD51" s="134"/>
      <c r="AE51" s="134"/>
      <c r="AF51" s="134"/>
      <c r="AG51" s="134"/>
      <c r="AH51" s="134"/>
      <c r="AI51" s="134"/>
    </row>
    <row r="52" spans="1:35" ht="12" customHeight="1">
      <c r="A52" s="393"/>
      <c r="B52" s="378"/>
      <c r="C52" s="378"/>
      <c r="D52" s="379"/>
      <c r="E52" s="387"/>
      <c r="F52" s="387"/>
      <c r="G52" s="387"/>
      <c r="H52" s="387"/>
      <c r="I52" s="379"/>
      <c r="J52" s="379"/>
      <c r="K52" s="387"/>
      <c r="L52" s="387"/>
      <c r="M52" s="387"/>
      <c r="N52" s="387"/>
      <c r="O52" s="379"/>
      <c r="P52" s="131"/>
      <c r="R52" s="134"/>
      <c r="S52" s="134"/>
      <c r="T52" s="134"/>
      <c r="U52" s="134"/>
      <c r="V52" s="134"/>
      <c r="W52" s="134"/>
      <c r="X52" s="134"/>
      <c r="Y52" s="134"/>
      <c r="Z52" s="134"/>
      <c r="AA52" s="134"/>
      <c r="AB52" s="134"/>
      <c r="AC52" s="134"/>
      <c r="AD52" s="134"/>
      <c r="AE52" s="134"/>
      <c r="AF52" s="134"/>
      <c r="AG52" s="134"/>
      <c r="AH52" s="134"/>
      <c r="AI52" s="134"/>
    </row>
    <row r="53" spans="1:35" ht="15" customHeight="1">
      <c r="A53" s="393"/>
      <c r="B53" s="378"/>
      <c r="C53" s="378"/>
      <c r="D53" s="379"/>
      <c r="E53" s="387"/>
      <c r="F53" s="387"/>
      <c r="G53" s="387"/>
      <c r="H53" s="387"/>
      <c r="I53" s="379"/>
      <c r="J53" s="379"/>
      <c r="K53" s="387"/>
      <c r="L53" s="387"/>
      <c r="M53" s="387"/>
      <c r="N53" s="387"/>
      <c r="O53" s="379"/>
      <c r="P53" s="131"/>
      <c r="R53" s="134"/>
      <c r="S53" s="134"/>
      <c r="T53" s="134">
        <v>1</v>
      </c>
      <c r="U53" s="134" t="s">
        <v>152</v>
      </c>
      <c r="W53" s="134"/>
      <c r="X53" s="134"/>
      <c r="Y53" s="134"/>
      <c r="Z53" s="134"/>
      <c r="AA53" s="136" t="s">
        <v>153</v>
      </c>
      <c r="AB53" s="134"/>
      <c r="AD53" s="134"/>
      <c r="AE53" s="134"/>
      <c r="AF53" s="134"/>
      <c r="AG53" s="134"/>
      <c r="AH53" s="134"/>
      <c r="AI53" s="134"/>
    </row>
    <row r="54" spans="1:35" ht="15" customHeight="1">
      <c r="A54" s="137"/>
      <c r="B54" s="393"/>
      <c r="C54" s="393"/>
      <c r="D54" s="137"/>
      <c r="E54" s="137"/>
      <c r="F54" s="137"/>
      <c r="G54" s="137"/>
      <c r="H54" s="137"/>
      <c r="I54" s="137"/>
      <c r="J54" s="137"/>
      <c r="K54" s="137"/>
      <c r="L54" s="137"/>
      <c r="M54" s="137"/>
      <c r="N54" s="137"/>
      <c r="O54" s="137"/>
      <c r="P54" s="137"/>
      <c r="R54" s="138"/>
      <c r="S54" s="138"/>
      <c r="T54" s="134"/>
      <c r="U54" s="134" t="s">
        <v>154</v>
      </c>
      <c r="W54" s="134"/>
      <c r="X54" s="134"/>
      <c r="Y54" s="134"/>
      <c r="Z54" s="134"/>
      <c r="AA54" s="134"/>
      <c r="AB54" s="134"/>
      <c r="AD54" s="134"/>
      <c r="AE54" s="134"/>
      <c r="AF54" s="134"/>
      <c r="AG54" s="134"/>
      <c r="AH54" s="134"/>
      <c r="AI54" s="134"/>
    </row>
    <row r="55" spans="1:35" ht="15" customHeight="1">
      <c r="A55" s="378"/>
      <c r="B55" s="393"/>
      <c r="C55" s="387"/>
      <c r="D55" s="378"/>
      <c r="E55" s="378"/>
      <c r="F55" s="378"/>
      <c r="G55" s="378"/>
      <c r="H55" s="378"/>
      <c r="I55" s="378"/>
      <c r="J55" s="378"/>
      <c r="K55" s="378"/>
      <c r="L55" s="378"/>
      <c r="M55" s="378"/>
      <c r="N55" s="378"/>
      <c r="O55" s="378"/>
      <c r="P55" s="82"/>
      <c r="R55" s="138"/>
      <c r="S55" s="138"/>
      <c r="T55" s="134">
        <v>2</v>
      </c>
      <c r="U55" s="134" t="s">
        <v>152</v>
      </c>
      <c r="W55" s="134"/>
      <c r="X55" s="134"/>
      <c r="Y55" s="134"/>
      <c r="Z55" s="134"/>
      <c r="AA55" s="134" t="s">
        <v>155</v>
      </c>
      <c r="AB55" s="134"/>
      <c r="AD55" s="134"/>
      <c r="AE55" s="134"/>
      <c r="AF55" s="134"/>
      <c r="AG55" s="134"/>
      <c r="AH55" s="134"/>
      <c r="AI55" s="134"/>
    </row>
    <row r="56" spans="1:35" ht="13.5" customHeight="1">
      <c r="A56" s="387"/>
      <c r="B56" s="387"/>
      <c r="C56" s="387"/>
      <c r="D56" s="378"/>
      <c r="E56" s="378"/>
      <c r="F56" s="378"/>
      <c r="G56" s="378"/>
      <c r="H56" s="378"/>
      <c r="I56" s="378"/>
      <c r="J56" s="378"/>
      <c r="K56" s="378"/>
      <c r="L56" s="378"/>
      <c r="M56" s="378"/>
      <c r="N56" s="378"/>
      <c r="O56" s="378"/>
      <c r="P56" s="82"/>
      <c r="R56" s="138"/>
      <c r="S56" s="138"/>
      <c r="T56" s="134"/>
      <c r="U56" s="134" t="s">
        <v>156</v>
      </c>
      <c r="W56" s="134"/>
      <c r="X56" s="134"/>
      <c r="Y56" s="134"/>
      <c r="Z56" s="134"/>
      <c r="AA56" s="134"/>
      <c r="AB56" s="134"/>
      <c r="AC56" s="134"/>
      <c r="AD56" s="134"/>
      <c r="AE56" s="134"/>
      <c r="AF56" s="134"/>
      <c r="AG56" s="134"/>
      <c r="AH56" s="134"/>
      <c r="AI56" s="134"/>
    </row>
    <row r="57" spans="1:35" ht="28.5" customHeight="1">
      <c r="A57" s="387"/>
      <c r="B57" s="387"/>
      <c r="C57" s="387"/>
      <c r="D57" s="378"/>
      <c r="E57" s="378"/>
      <c r="F57" s="378"/>
      <c r="G57" s="378"/>
      <c r="H57" s="378"/>
      <c r="I57" s="378"/>
      <c r="J57" s="378"/>
      <c r="K57" s="378"/>
      <c r="L57" s="378"/>
      <c r="M57" s="378"/>
      <c r="N57" s="378"/>
      <c r="O57" s="378"/>
      <c r="P57" s="82"/>
      <c r="R57" s="138"/>
      <c r="S57" s="138"/>
      <c r="T57" s="134"/>
      <c r="U57" s="134"/>
      <c r="V57" s="134"/>
      <c r="W57" s="134"/>
      <c r="X57" s="134"/>
      <c r="Y57" s="134"/>
      <c r="Z57" s="134"/>
      <c r="AA57" s="134"/>
      <c r="AB57" s="134"/>
      <c r="AC57" s="134"/>
      <c r="AD57" s="134"/>
      <c r="AE57" s="134"/>
      <c r="AF57" s="134"/>
      <c r="AG57" s="134"/>
      <c r="AH57" s="134"/>
      <c r="AI57" s="134"/>
    </row>
    <row r="58" spans="1:35" ht="22.5" customHeight="1">
      <c r="A58" s="139"/>
      <c r="B58" s="393"/>
      <c r="C58" s="393"/>
      <c r="D58" s="82"/>
      <c r="E58" s="82"/>
      <c r="F58" s="82"/>
      <c r="G58" s="82"/>
      <c r="H58" s="82"/>
      <c r="I58" s="82"/>
      <c r="J58" s="82"/>
      <c r="K58" s="82"/>
      <c r="L58" s="82"/>
      <c r="M58" s="82"/>
      <c r="N58" s="82"/>
      <c r="O58" s="82"/>
      <c r="P58" s="82"/>
      <c r="R58" s="134"/>
      <c r="S58" s="134"/>
      <c r="T58" s="134"/>
      <c r="U58" s="134"/>
      <c r="V58" s="134"/>
      <c r="W58" s="134"/>
      <c r="X58" s="134"/>
      <c r="Y58" s="134"/>
      <c r="Z58" s="140" t="s">
        <v>157</v>
      </c>
      <c r="AA58" s="141"/>
      <c r="AB58" s="141"/>
      <c r="AC58" s="141"/>
      <c r="AD58" s="141"/>
      <c r="AE58" s="141"/>
      <c r="AF58" s="141"/>
      <c r="AG58" s="141"/>
      <c r="AH58" s="141"/>
      <c r="AI58" s="141"/>
    </row>
  </sheetData>
  <sheetProtection/>
  <mergeCells count="87">
    <mergeCell ref="O55:O57"/>
    <mergeCell ref="B58:C58"/>
    <mergeCell ref="V6:Y6"/>
    <mergeCell ref="T9:Z10"/>
    <mergeCell ref="X14:AB15"/>
    <mergeCell ref="X16:AB17"/>
    <mergeCell ref="X21:AB21"/>
    <mergeCell ref="U31:X31"/>
    <mergeCell ref="J55:J57"/>
    <mergeCell ref="M55:M57"/>
    <mergeCell ref="F55:F57"/>
    <mergeCell ref="G55:G57"/>
    <mergeCell ref="H55:H57"/>
    <mergeCell ref="I55:I57"/>
    <mergeCell ref="N55:N57"/>
    <mergeCell ref="A55:A57"/>
    <mergeCell ref="B55:C57"/>
    <mergeCell ref="D55:D57"/>
    <mergeCell ref="E55:E57"/>
    <mergeCell ref="K55:K57"/>
    <mergeCell ref="L55:L57"/>
    <mergeCell ref="O50:O53"/>
    <mergeCell ref="B54:C54"/>
    <mergeCell ref="I50:I53"/>
    <mergeCell ref="J50:J53"/>
    <mergeCell ref="K50:K53"/>
    <mergeCell ref="L50:L53"/>
    <mergeCell ref="E50:E53"/>
    <mergeCell ref="F50:F53"/>
    <mergeCell ref="G50:G53"/>
    <mergeCell ref="H50:H53"/>
    <mergeCell ref="M50:M53"/>
    <mergeCell ref="N50:N53"/>
    <mergeCell ref="Q42:Q46"/>
    <mergeCell ref="X42:AA42"/>
    <mergeCell ref="X43:AA43"/>
    <mergeCell ref="R45:AD46"/>
    <mergeCell ref="A48:N48"/>
    <mergeCell ref="A49:A53"/>
    <mergeCell ref="B49:C53"/>
    <mergeCell ref="D49:I49"/>
    <mergeCell ref="J49:O49"/>
    <mergeCell ref="D50:D53"/>
    <mergeCell ref="X37:AA37"/>
    <mergeCell ref="X38:AA38"/>
    <mergeCell ref="AE38:AF38"/>
    <mergeCell ref="Q39:Q41"/>
    <mergeCell ref="X39:AA39"/>
    <mergeCell ref="X40:AA40"/>
    <mergeCell ref="AE40:AF40"/>
    <mergeCell ref="X41:AA41"/>
    <mergeCell ref="Q2:Q38"/>
    <mergeCell ref="X33:AA33"/>
    <mergeCell ref="X34:AA34"/>
    <mergeCell ref="X35:AA35"/>
    <mergeCell ref="X36:AA36"/>
    <mergeCell ref="R28:T28"/>
    <mergeCell ref="R30:U30"/>
    <mergeCell ref="R31:T31"/>
    <mergeCell ref="Y5:AB5"/>
    <mergeCell ref="AE11:AF12"/>
    <mergeCell ref="AE10:AI10"/>
    <mergeCell ref="AG11:AI12"/>
    <mergeCell ref="J18:P18"/>
    <mergeCell ref="X19:AC19"/>
    <mergeCell ref="J33:P33"/>
    <mergeCell ref="R21:S21"/>
    <mergeCell ref="X22:AC23"/>
    <mergeCell ref="R25:S25"/>
    <mergeCell ref="X26:AC26"/>
    <mergeCell ref="R8:S8"/>
    <mergeCell ref="T8:Y8"/>
    <mergeCell ref="A10:B10"/>
    <mergeCell ref="D10:P12"/>
    <mergeCell ref="R11:S12"/>
    <mergeCell ref="T11:Y12"/>
    <mergeCell ref="R9:S10"/>
    <mergeCell ref="A1:P1"/>
    <mergeCell ref="R1:AI2"/>
    <mergeCell ref="I2:N2"/>
    <mergeCell ref="I3:N3"/>
    <mergeCell ref="R3:AI3"/>
    <mergeCell ref="AE9:AI9"/>
    <mergeCell ref="I4:N4"/>
    <mergeCell ref="R4:AI4"/>
    <mergeCell ref="AG6:AI6"/>
    <mergeCell ref="J8:P8"/>
  </mergeCells>
  <printOptions/>
  <pageMargins left="0.75" right="0.75" top="0.61" bottom="0.51" header="0.5" footer="0.5"/>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sheetPr codeName="Sheet4">
    <tabColor indexed="12"/>
  </sheetPr>
  <dimension ref="A1:H39"/>
  <sheetViews>
    <sheetView zoomScalePageLayoutView="0" workbookViewId="0" topLeftCell="A1">
      <selection activeCell="D17" sqref="D17"/>
    </sheetView>
  </sheetViews>
  <sheetFormatPr defaultColWidth="9.140625" defaultRowHeight="12.75"/>
  <cols>
    <col min="1" max="1" width="7.00390625" style="191" customWidth="1"/>
    <col min="2" max="2" width="19.57421875" style="191" customWidth="1"/>
    <col min="3" max="3" width="18.00390625" style="191" customWidth="1"/>
    <col min="4" max="4" width="12.8515625" style="191" customWidth="1"/>
    <col min="5" max="5" width="13.140625" style="191" customWidth="1"/>
    <col min="6" max="6" width="13.00390625" style="191" customWidth="1"/>
    <col min="7" max="7" width="12.7109375" style="191" customWidth="1"/>
    <col min="8" max="16384" width="9.140625" style="191" customWidth="1"/>
  </cols>
  <sheetData>
    <row r="1" spans="1:7" ht="44.25" customHeight="1">
      <c r="A1" s="415" t="s">
        <v>177</v>
      </c>
      <c r="B1" s="415"/>
      <c r="C1" s="415"/>
      <c r="D1" s="415"/>
      <c r="E1" s="415"/>
      <c r="F1" s="415"/>
      <c r="G1" s="415"/>
    </row>
    <row r="2" spans="1:7" ht="149.25" customHeight="1">
      <c r="A2" s="416" t="str">
        <f>Sheet4!H82</f>
        <v>                  The following amounts are sanction to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as per the G.O.No. 22 Finance (Pen-I) Dept., Dt. 22-01-2013 and  Govt. Cir. Memo No. 4966/44/A2/Pen-I/2013 Dt. 23-04-2013. </v>
      </c>
      <c r="B2" s="417"/>
      <c r="C2" s="417"/>
      <c r="D2" s="417"/>
      <c r="E2" s="417"/>
      <c r="F2" s="417"/>
      <c r="G2" s="417"/>
    </row>
    <row r="3" spans="1:7" ht="24.75" customHeight="1">
      <c r="A3" s="412" t="s">
        <v>29</v>
      </c>
      <c r="B3" s="412"/>
      <c r="C3" s="41">
        <f>'Interest Bill inner Sheet'!C4</f>
        <v>1235454</v>
      </c>
      <c r="D3" s="37"/>
      <c r="E3" s="22"/>
      <c r="F3" s="22"/>
      <c r="G3" s="192"/>
    </row>
    <row r="4" spans="1:7" ht="24.75" customHeight="1">
      <c r="A4" s="418" t="s">
        <v>30</v>
      </c>
      <c r="B4" s="418"/>
      <c r="C4" s="411" t="str">
        <f>Sheet4!H48</f>
        <v>P.SRIDHAR</v>
      </c>
      <c r="D4" s="411"/>
      <c r="E4" s="411"/>
      <c r="F4" s="411"/>
      <c r="G4" s="411"/>
    </row>
    <row r="5" spans="1:7" ht="24.75" customHeight="1">
      <c r="A5" s="412" t="s">
        <v>31</v>
      </c>
      <c r="B5" s="412"/>
      <c r="C5" s="411" t="str">
        <f>Sheet4!H49</f>
        <v>P.E.T</v>
      </c>
      <c r="D5" s="411"/>
      <c r="E5" s="411"/>
      <c r="F5" s="411"/>
      <c r="G5" s="411"/>
    </row>
    <row r="6" spans="1:7" ht="24.75" customHeight="1">
      <c r="A6" s="412" t="s">
        <v>32</v>
      </c>
      <c r="B6" s="412"/>
      <c r="C6" s="410" t="str">
        <f>Sheet4!H50</f>
        <v>Z.P.H.S MANGALAM TRENDS</v>
      </c>
      <c r="D6" s="410"/>
      <c r="E6" s="410"/>
      <c r="F6" s="410"/>
      <c r="G6" s="410"/>
    </row>
    <row r="7" spans="1:7" ht="24.75" customHeight="1">
      <c r="A7" s="412" t="s">
        <v>33</v>
      </c>
      <c r="B7" s="412"/>
      <c r="C7" s="414">
        <f>'Interest Bill inner Sheet'!C8</f>
        <v>110010737838</v>
      </c>
      <c r="D7" s="414"/>
      <c r="E7" s="22"/>
      <c r="F7" s="22"/>
      <c r="G7" s="192"/>
    </row>
    <row r="8" spans="1:7" ht="15.75">
      <c r="A8" s="413"/>
      <c r="B8" s="413"/>
      <c r="C8" s="193"/>
      <c r="D8" s="194"/>
      <c r="E8" s="195"/>
      <c r="F8" s="195"/>
      <c r="G8" s="195"/>
    </row>
    <row r="9" spans="1:7" ht="15.75">
      <c r="A9" s="409"/>
      <c r="B9" s="409"/>
      <c r="C9" s="409"/>
      <c r="D9" s="409"/>
      <c r="E9" s="409"/>
      <c r="F9" s="409"/>
      <c r="G9" s="409"/>
    </row>
    <row r="10" spans="1:8" s="199" customFormat="1" ht="68.25" customHeight="1">
      <c r="A10" s="196" t="s">
        <v>0</v>
      </c>
      <c r="B10" s="196" t="s">
        <v>34</v>
      </c>
      <c r="C10" s="196" t="s">
        <v>35</v>
      </c>
      <c r="D10" s="197" t="s">
        <v>172</v>
      </c>
      <c r="E10" s="63" t="s">
        <v>173</v>
      </c>
      <c r="F10" s="63" t="s">
        <v>205</v>
      </c>
      <c r="G10" s="63" t="s">
        <v>175</v>
      </c>
      <c r="H10" s="198"/>
    </row>
    <row r="11" spans="1:7" s="203" customFormat="1" ht="15" customHeight="1">
      <c r="A11" s="200">
        <v>1</v>
      </c>
      <c r="B11" s="201">
        <f>Sheet4!H3</f>
        <v>39753</v>
      </c>
      <c r="C11" s="202" t="str">
        <f>'CSS DATA'!D14</f>
        <v>3818 Dt.27-11-08</v>
      </c>
      <c r="D11" s="235">
        <f>Sheet4!J3</f>
        <v>1300</v>
      </c>
      <c r="E11" s="235">
        <f>Sheet4!Q3</f>
        <v>0</v>
      </c>
      <c r="F11" s="235">
        <f>Sheet4!R3</f>
        <v>1300</v>
      </c>
      <c r="G11" s="235">
        <f>Sheet4!N3</f>
        <v>468</v>
      </c>
    </row>
    <row r="12" spans="1:7" s="203" customFormat="1" ht="15" customHeight="1">
      <c r="A12" s="200">
        <v>2</v>
      </c>
      <c r="B12" s="201">
        <f>Sheet4!H4</f>
        <v>39904</v>
      </c>
      <c r="C12" s="202" t="str">
        <f>'CSS DATA'!D15</f>
        <v>0246 Dt.18-04-09</v>
      </c>
      <c r="D12" s="235">
        <f>Sheet4!J4</f>
        <v>1426</v>
      </c>
      <c r="E12" s="235">
        <f>Sheet4!Q4</f>
        <v>0</v>
      </c>
      <c r="F12" s="235">
        <f>Sheet4!R4</f>
        <v>1426</v>
      </c>
      <c r="G12" s="235">
        <f>Sheet4!N4</f>
        <v>466</v>
      </c>
    </row>
    <row r="13" spans="1:7" s="203" customFormat="1" ht="15" customHeight="1">
      <c r="A13" s="200">
        <v>3</v>
      </c>
      <c r="B13" s="201">
        <f>Sheet4!H5</f>
        <v>39995</v>
      </c>
      <c r="C13" s="202" t="str">
        <f>'CSS DATA'!D16</f>
        <v>1993 Dt.18-07.09</v>
      </c>
      <c r="D13" s="235">
        <f>Sheet4!J5</f>
        <v>1058</v>
      </c>
      <c r="E13" s="235">
        <f>Sheet4!Q5</f>
        <v>0</v>
      </c>
      <c r="F13" s="235">
        <f>Sheet4!R5</f>
        <v>1058</v>
      </c>
      <c r="G13" s="235">
        <f>Sheet4!N5</f>
        <v>324</v>
      </c>
    </row>
    <row r="14" spans="1:7" s="203" customFormat="1" ht="15" customHeight="1">
      <c r="A14" s="200">
        <v>4</v>
      </c>
      <c r="B14" s="201">
        <f>Sheet4!H6</f>
        <v>40118</v>
      </c>
      <c r="C14" s="202" t="str">
        <f>'CSS DATA'!D17</f>
        <v>4431 Dt.27-11-09</v>
      </c>
      <c r="D14" s="235">
        <f>Sheet4!J6</f>
        <v>1710</v>
      </c>
      <c r="E14" s="235">
        <f>Sheet4!Q6</f>
        <v>0</v>
      </c>
      <c r="F14" s="235">
        <f>Sheet4!R6</f>
        <v>1710</v>
      </c>
      <c r="G14" s="235">
        <f>Sheet4!N6</f>
        <v>479</v>
      </c>
    </row>
    <row r="15" spans="1:7" s="203" customFormat="1" ht="15" customHeight="1">
      <c r="A15" s="200">
        <v>5</v>
      </c>
      <c r="B15" s="201">
        <f>Sheet4!H7</f>
        <v>40360</v>
      </c>
      <c r="C15" s="202" t="str">
        <f>'CSS DATA'!D18</f>
        <v>10903 Dt.19-07-10</v>
      </c>
      <c r="D15" s="235">
        <f>Sheet4!J7</f>
        <v>2434</v>
      </c>
      <c r="E15" s="235">
        <f>Sheet4!Q7</f>
        <v>0</v>
      </c>
      <c r="F15" s="235">
        <f>Sheet4!R7</f>
        <v>2434</v>
      </c>
      <c r="G15" s="235">
        <f>Sheet4!N7</f>
        <v>552</v>
      </c>
    </row>
    <row r="16" spans="1:7" s="203" customFormat="1" ht="15" customHeight="1">
      <c r="A16" s="200">
        <v>6</v>
      </c>
      <c r="B16" s="201">
        <f>Sheet4!H8</f>
        <v>40360</v>
      </c>
      <c r="C16" s="202" t="str">
        <f>'CSS DATA'!D19</f>
        <v>12642 Dt.19-07-10</v>
      </c>
      <c r="D16" s="235">
        <f>Sheet4!J8</f>
        <v>4233</v>
      </c>
      <c r="E16" s="235">
        <f>Sheet4!Q8</f>
        <v>0</v>
      </c>
      <c r="F16" s="235">
        <f>Sheet4!R8</f>
        <v>4233</v>
      </c>
      <c r="G16" s="235">
        <f>Sheet4!N8</f>
        <v>959</v>
      </c>
    </row>
    <row r="17" spans="1:7" s="203" customFormat="1" ht="15" customHeight="1">
      <c r="A17" s="200">
        <v>7</v>
      </c>
      <c r="B17" s="201">
        <f>Sheet4!H9</f>
        <v>40513</v>
      </c>
      <c r="C17" s="202" t="str">
        <f>'CSS DATA'!D20</f>
        <v>25748 Dt.23-12-10</v>
      </c>
      <c r="D17" s="235">
        <f>Sheet4!J9</f>
        <v>4935</v>
      </c>
      <c r="E17" s="235">
        <f>Sheet4!Q9</f>
        <v>494</v>
      </c>
      <c r="F17" s="235">
        <f>Sheet4!R9</f>
        <v>4441</v>
      </c>
      <c r="G17" s="235">
        <f>Sheet4!N9</f>
        <v>954</v>
      </c>
    </row>
    <row r="18" spans="1:7" s="203" customFormat="1" ht="15" customHeight="1">
      <c r="A18" s="200">
        <v>8</v>
      </c>
      <c r="B18" s="201">
        <f>Sheet4!H10</f>
        <v>40695</v>
      </c>
      <c r="C18" s="202" t="str">
        <f>'CSS DATA'!D21</f>
        <v>6474 Dt.28-06-11</v>
      </c>
      <c r="D18" s="235">
        <f>Sheet4!J10</f>
        <v>2172</v>
      </c>
      <c r="E18" s="235">
        <f>Sheet4!Q10</f>
        <v>0</v>
      </c>
      <c r="F18" s="235">
        <f>Sheet4!R10</f>
        <v>2172</v>
      </c>
      <c r="G18" s="235">
        <f>Sheet4!N10</f>
        <v>333</v>
      </c>
    </row>
    <row r="19" spans="1:7" s="203" customFormat="1" ht="15" customHeight="1">
      <c r="A19" s="200">
        <v>9</v>
      </c>
      <c r="B19" s="201">
        <f>Sheet4!H11</f>
        <v>40940</v>
      </c>
      <c r="C19" s="202" t="str">
        <f>'CSS DATA'!D22</f>
        <v>27357 Dt.13-02-12</v>
      </c>
      <c r="D19" s="235">
        <f>Sheet4!J11</f>
        <v>2560</v>
      </c>
      <c r="E19" s="235">
        <f>Sheet4!Q11</f>
        <v>0</v>
      </c>
      <c r="F19" s="235">
        <f>Sheet4!R11</f>
        <v>2560</v>
      </c>
      <c r="G19" s="235">
        <f>Sheet4!N11</f>
        <v>256</v>
      </c>
    </row>
    <row r="20" spans="1:7" s="203" customFormat="1" ht="15" customHeight="1">
      <c r="A20" s="200">
        <v>10</v>
      </c>
      <c r="B20" s="201">
        <f>Sheet4!H12</f>
        <v>41091</v>
      </c>
      <c r="C20" s="202" t="str">
        <f>'CSS DATA'!D23</f>
        <v>7599 Dt.12-07-12</v>
      </c>
      <c r="D20" s="235">
        <f>Sheet4!J12</f>
        <v>2708</v>
      </c>
      <c r="E20" s="235">
        <f>Sheet4!Q12</f>
        <v>0</v>
      </c>
      <c r="F20" s="235">
        <f>Sheet4!R12</f>
        <v>2708</v>
      </c>
      <c r="G20" s="235">
        <f>Sheet4!N12</f>
        <v>181</v>
      </c>
    </row>
    <row r="21" spans="1:7" s="203" customFormat="1" ht="15" customHeight="1">
      <c r="A21" s="200">
        <v>11</v>
      </c>
      <c r="B21" s="201" t="str">
        <f>Sheet4!H13</f>
        <v>-</v>
      </c>
      <c r="C21" s="202">
        <f>'CSS DATA'!D24</f>
        <v>0</v>
      </c>
      <c r="D21" s="235">
        <f>Sheet4!J13</f>
        <v>0</v>
      </c>
      <c r="E21" s="235">
        <f>Sheet4!Q13</f>
        <v>0</v>
      </c>
      <c r="F21" s="235">
        <f>Sheet4!R13</f>
        <v>0</v>
      </c>
      <c r="G21" s="235">
        <f>Sheet4!N13</f>
        <v>0</v>
      </c>
    </row>
    <row r="22" spans="1:7" s="203" customFormat="1" ht="15" customHeight="1">
      <c r="A22" s="200">
        <v>12</v>
      </c>
      <c r="B22" s="201" t="str">
        <f>Sheet4!H14</f>
        <v>-</v>
      </c>
      <c r="C22" s="202">
        <f>'CSS DATA'!D25</f>
        <v>0</v>
      </c>
      <c r="D22" s="235">
        <f>Sheet4!J14</f>
        <v>0</v>
      </c>
      <c r="E22" s="235">
        <f>Sheet4!Q14</f>
        <v>0</v>
      </c>
      <c r="F22" s="235">
        <f>Sheet4!R14</f>
        <v>0</v>
      </c>
      <c r="G22" s="235">
        <f>Sheet4!N14</f>
        <v>0</v>
      </c>
    </row>
    <row r="23" spans="1:7" s="203" customFormat="1" ht="15" customHeight="1">
      <c r="A23" s="200">
        <v>13</v>
      </c>
      <c r="B23" s="201" t="str">
        <f>Sheet4!H15</f>
        <v>-</v>
      </c>
      <c r="C23" s="202">
        <f>'CSS DATA'!D26</f>
        <v>0</v>
      </c>
      <c r="D23" s="235">
        <f>Sheet4!J15</f>
        <v>0</v>
      </c>
      <c r="E23" s="235">
        <f>Sheet4!Q15</f>
        <v>0</v>
      </c>
      <c r="F23" s="235">
        <f>Sheet4!R15</f>
        <v>0</v>
      </c>
      <c r="G23" s="235">
        <f>Sheet4!N15</f>
        <v>0</v>
      </c>
    </row>
    <row r="24" spans="1:7" s="203" customFormat="1" ht="15" customHeight="1">
      <c r="A24" s="200">
        <v>14</v>
      </c>
      <c r="B24" s="201" t="str">
        <f>Sheet4!H16</f>
        <v>-</v>
      </c>
      <c r="C24" s="202">
        <f>'CSS DATA'!D27</f>
        <v>0</v>
      </c>
      <c r="D24" s="235">
        <f>Sheet4!J16</f>
        <v>0</v>
      </c>
      <c r="E24" s="235">
        <f>Sheet4!Q16</f>
        <v>0</v>
      </c>
      <c r="F24" s="235">
        <f>Sheet4!R16</f>
        <v>0</v>
      </c>
      <c r="G24" s="235">
        <f>Sheet4!N16</f>
        <v>0</v>
      </c>
    </row>
    <row r="25" spans="1:7" s="203" customFormat="1" ht="15" customHeight="1">
      <c r="A25" s="200">
        <v>15</v>
      </c>
      <c r="B25" s="201" t="str">
        <f>Sheet4!H17</f>
        <v>-</v>
      </c>
      <c r="C25" s="202">
        <f>'CSS DATA'!D28</f>
        <v>0</v>
      </c>
      <c r="D25" s="235">
        <f>Sheet4!J17</f>
        <v>0</v>
      </c>
      <c r="E25" s="235">
        <f>Sheet4!Q17</f>
        <v>0</v>
      </c>
      <c r="F25" s="235">
        <f>Sheet4!R17</f>
        <v>0</v>
      </c>
      <c r="G25" s="235">
        <f>Sheet4!N17</f>
        <v>0</v>
      </c>
    </row>
    <row r="26" spans="1:7" s="203" customFormat="1" ht="15" customHeight="1">
      <c r="A26" s="200">
        <v>16</v>
      </c>
      <c r="B26" s="201" t="str">
        <f>Sheet4!H18</f>
        <v>-</v>
      </c>
      <c r="C26" s="202">
        <f>'CSS DATA'!D29</f>
        <v>0</v>
      </c>
      <c r="D26" s="235">
        <f>Sheet4!J18</f>
        <v>0</v>
      </c>
      <c r="E26" s="235">
        <f>Sheet4!Q18</f>
        <v>0</v>
      </c>
      <c r="F26" s="235">
        <f>Sheet4!R18</f>
        <v>0</v>
      </c>
      <c r="G26" s="235">
        <f>Sheet4!N18</f>
        <v>0</v>
      </c>
    </row>
    <row r="27" spans="1:7" s="203" customFormat="1" ht="15" customHeight="1">
      <c r="A27" s="200">
        <v>17</v>
      </c>
      <c r="B27" s="201" t="str">
        <f>Sheet4!H19</f>
        <v>-</v>
      </c>
      <c r="C27" s="202">
        <f>'CSS DATA'!D30</f>
        <v>0</v>
      </c>
      <c r="D27" s="235">
        <f>Sheet4!J19</f>
        <v>0</v>
      </c>
      <c r="E27" s="235">
        <f>Sheet4!Q19</f>
        <v>0</v>
      </c>
      <c r="F27" s="235">
        <f>Sheet4!R19</f>
        <v>0</v>
      </c>
      <c r="G27" s="235">
        <f>Sheet4!N19</f>
        <v>0</v>
      </c>
    </row>
    <row r="28" spans="1:7" s="203" customFormat="1" ht="15" customHeight="1">
      <c r="A28" s="200">
        <v>18</v>
      </c>
      <c r="B28" s="201" t="str">
        <f>Sheet4!H20</f>
        <v>-</v>
      </c>
      <c r="C28" s="202">
        <f>'CSS DATA'!D31</f>
        <v>0</v>
      </c>
      <c r="D28" s="235">
        <f>Sheet4!J20</f>
        <v>0</v>
      </c>
      <c r="E28" s="235">
        <f>Sheet4!Q20</f>
        <v>0</v>
      </c>
      <c r="F28" s="235">
        <f>Sheet4!R20</f>
        <v>0</v>
      </c>
      <c r="G28" s="235">
        <f>Sheet4!N20</f>
        <v>0</v>
      </c>
    </row>
    <row r="29" spans="1:7" s="203" customFormat="1" ht="15" customHeight="1">
      <c r="A29" s="200">
        <v>19</v>
      </c>
      <c r="B29" s="201" t="str">
        <f>Sheet4!H21</f>
        <v>-</v>
      </c>
      <c r="C29" s="202">
        <f>'CSS DATA'!D32</f>
        <v>0</v>
      </c>
      <c r="D29" s="235">
        <f>Sheet4!J21</f>
        <v>0</v>
      </c>
      <c r="E29" s="235">
        <f>Sheet4!Q21</f>
        <v>0</v>
      </c>
      <c r="F29" s="235">
        <f>Sheet4!R21</f>
        <v>0</v>
      </c>
      <c r="G29" s="235">
        <f>Sheet4!N21</f>
        <v>0</v>
      </c>
    </row>
    <row r="30" spans="1:7" s="203" customFormat="1" ht="15" customHeight="1">
      <c r="A30" s="200">
        <v>20</v>
      </c>
      <c r="B30" s="201" t="str">
        <f>Sheet4!H22</f>
        <v>-</v>
      </c>
      <c r="C30" s="202">
        <f>'CSS DATA'!D33</f>
        <v>0</v>
      </c>
      <c r="D30" s="235">
        <f>Sheet4!J22</f>
        <v>0</v>
      </c>
      <c r="E30" s="235">
        <f>Sheet4!Q22</f>
        <v>0</v>
      </c>
      <c r="F30" s="235">
        <f>Sheet4!R22</f>
        <v>0</v>
      </c>
      <c r="G30" s="235">
        <f>Sheet4!N22</f>
        <v>0</v>
      </c>
    </row>
    <row r="31" spans="1:7" s="205" customFormat="1" ht="20.25" customHeight="1">
      <c r="A31" s="204"/>
      <c r="B31" s="204" t="s">
        <v>1</v>
      </c>
      <c r="C31" s="204"/>
      <c r="D31" s="234">
        <f>SUM(D11:D30)</f>
        <v>24536</v>
      </c>
      <c r="E31" s="234">
        <f>SUM(E11:E30)</f>
        <v>494</v>
      </c>
      <c r="F31" s="234">
        <f>SUM(F11:F30)</f>
        <v>24042</v>
      </c>
      <c r="G31" s="234">
        <f>SUM(G11:G30)</f>
        <v>4972</v>
      </c>
    </row>
    <row r="38" ht="12.75">
      <c r="E38" s="199" t="str">
        <f>'Interest Bill inner Sheet'!F36</f>
        <v>HEADMASTER</v>
      </c>
    </row>
    <row r="39" ht="12.75">
      <c r="E39" s="206" t="str">
        <f>'Interest Bill inner Sheet'!F37</f>
        <v>ZPHS MANGALAM TRENDS</v>
      </c>
    </row>
  </sheetData>
  <sheetProtection password="C7F8" sheet="1" objects="1" scenarios="1" selectLockedCells="1" selectUnlockedCells="1"/>
  <mergeCells count="13">
    <mergeCell ref="A1:G1"/>
    <mergeCell ref="A2:G2"/>
    <mergeCell ref="A3:B3"/>
    <mergeCell ref="A4:B4"/>
    <mergeCell ref="C4:G4"/>
    <mergeCell ref="A5:B5"/>
    <mergeCell ref="A9:G9"/>
    <mergeCell ref="C6:G6"/>
    <mergeCell ref="C5:G5"/>
    <mergeCell ref="A6:B6"/>
    <mergeCell ref="A7:B7"/>
    <mergeCell ref="A8:B8"/>
    <mergeCell ref="C7:D7"/>
  </mergeCells>
  <printOptions/>
  <pageMargins left="0.59" right="0.39"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sheetPr codeName="Sheet5">
    <tabColor indexed="49"/>
  </sheetPr>
  <dimension ref="A1:AI58"/>
  <sheetViews>
    <sheetView zoomScalePageLayoutView="0" workbookViewId="0" topLeftCell="H1">
      <selection activeCell="AJ3" sqref="AJ3"/>
    </sheetView>
  </sheetViews>
  <sheetFormatPr defaultColWidth="9.140625" defaultRowHeight="12.75"/>
  <cols>
    <col min="1" max="1" width="1.1484375" style="70" customWidth="1"/>
    <col min="2" max="2" width="9.00390625" style="70" customWidth="1"/>
    <col min="3" max="3" width="12.57421875" style="70" customWidth="1"/>
    <col min="4" max="8" width="6.421875" style="70" customWidth="1"/>
    <col min="9" max="9" width="9.7109375" style="70" customWidth="1"/>
    <col min="10" max="10" width="3.8515625" style="70" customWidth="1"/>
    <col min="11" max="11" width="2.00390625" style="70" customWidth="1"/>
    <col min="12" max="12" width="3.00390625" style="70" customWidth="1"/>
    <col min="13" max="13" width="2.28125" style="70" hidden="1" customWidth="1"/>
    <col min="14" max="14" width="3.8515625" style="70" customWidth="1"/>
    <col min="15" max="15" width="2.00390625" style="70" hidden="1" customWidth="1"/>
    <col min="16" max="16" width="11.57421875" style="70" customWidth="1"/>
    <col min="17" max="17" width="3.28125" style="70" customWidth="1"/>
    <col min="18" max="18" width="10.421875" style="70" customWidth="1"/>
    <col min="19" max="19" width="3.7109375" style="70" customWidth="1"/>
    <col min="20" max="20" width="3.57421875" style="70" customWidth="1"/>
    <col min="21" max="21" width="4.00390625" style="70" customWidth="1"/>
    <col min="22" max="22" width="3.28125" style="70" customWidth="1"/>
    <col min="23" max="23" width="3.57421875" style="70" customWidth="1"/>
    <col min="24" max="24" width="3.28125" style="70" customWidth="1"/>
    <col min="25" max="26" width="3.7109375" style="70" customWidth="1"/>
    <col min="27" max="27" width="3.28125" style="70" customWidth="1"/>
    <col min="28" max="28" width="4.8515625" style="70" customWidth="1"/>
    <col min="29" max="29" width="0.9921875" style="70" customWidth="1"/>
    <col min="30" max="30" width="0.42578125" style="70" customWidth="1"/>
    <col min="31" max="31" width="3.421875" style="70" customWidth="1"/>
    <col min="32" max="32" width="17.57421875" style="70" customWidth="1"/>
    <col min="33" max="33" width="3.8515625" style="70" customWidth="1"/>
    <col min="34" max="34" width="2.7109375" style="70" customWidth="1"/>
    <col min="35" max="35" width="11.421875" style="70" customWidth="1"/>
    <col min="36" max="16384" width="9.140625" style="70" customWidth="1"/>
  </cols>
  <sheetData>
    <row r="1" spans="1:35" ht="21" customHeight="1">
      <c r="A1" s="320"/>
      <c r="B1" s="320"/>
      <c r="C1" s="320"/>
      <c r="D1" s="320"/>
      <c r="E1" s="320"/>
      <c r="F1" s="320"/>
      <c r="G1" s="320"/>
      <c r="H1" s="320"/>
      <c r="I1" s="320"/>
      <c r="J1" s="320"/>
      <c r="K1" s="320"/>
      <c r="L1" s="320"/>
      <c r="M1" s="320"/>
      <c r="N1" s="320"/>
      <c r="O1" s="320"/>
      <c r="P1" s="320"/>
      <c r="Q1" s="69"/>
      <c r="R1" s="321" t="s">
        <v>238</v>
      </c>
      <c r="S1" s="321"/>
      <c r="T1" s="321"/>
      <c r="U1" s="321"/>
      <c r="V1" s="321"/>
      <c r="W1" s="321"/>
      <c r="X1" s="321"/>
      <c r="Y1" s="321"/>
      <c r="Z1" s="321"/>
      <c r="AA1" s="321"/>
      <c r="AB1" s="321"/>
      <c r="AC1" s="321"/>
      <c r="AD1" s="321"/>
      <c r="AE1" s="321"/>
      <c r="AF1" s="321"/>
      <c r="AG1" s="321"/>
      <c r="AH1" s="321"/>
      <c r="AI1" s="321"/>
    </row>
    <row r="2" spans="1:35" ht="18" customHeight="1">
      <c r="A2" s="71" t="s">
        <v>60</v>
      </c>
      <c r="B2" s="71"/>
      <c r="C2" s="71"/>
      <c r="I2" s="322"/>
      <c r="J2" s="322"/>
      <c r="K2" s="322"/>
      <c r="L2" s="322"/>
      <c r="M2" s="322"/>
      <c r="N2" s="322"/>
      <c r="Q2" s="372" t="s">
        <v>230</v>
      </c>
      <c r="R2" s="321"/>
      <c r="S2" s="321"/>
      <c r="T2" s="321"/>
      <c r="U2" s="321"/>
      <c r="V2" s="321"/>
      <c r="W2" s="321"/>
      <c r="X2" s="321"/>
      <c r="Y2" s="321"/>
      <c r="Z2" s="321"/>
      <c r="AA2" s="321"/>
      <c r="AB2" s="321"/>
      <c r="AC2" s="321"/>
      <c r="AD2" s="321"/>
      <c r="AE2" s="321"/>
      <c r="AF2" s="321"/>
      <c r="AG2" s="321"/>
      <c r="AH2" s="321"/>
      <c r="AI2" s="321"/>
    </row>
    <row r="3" spans="1:35" ht="19.5" customHeight="1">
      <c r="A3" s="71" t="s">
        <v>61</v>
      </c>
      <c r="B3" s="71"/>
      <c r="C3" s="71"/>
      <c r="I3" s="322"/>
      <c r="J3" s="322"/>
      <c r="K3" s="322"/>
      <c r="L3" s="322"/>
      <c r="M3" s="322"/>
      <c r="N3" s="322"/>
      <c r="Q3" s="372"/>
      <c r="R3" s="323" t="s">
        <v>62</v>
      </c>
      <c r="S3" s="323"/>
      <c r="T3" s="323"/>
      <c r="U3" s="323"/>
      <c r="V3" s="323"/>
      <c r="W3" s="323"/>
      <c r="X3" s="323"/>
      <c r="Y3" s="323"/>
      <c r="Z3" s="323"/>
      <c r="AA3" s="323"/>
      <c r="AB3" s="323"/>
      <c r="AC3" s="323"/>
      <c r="AD3" s="323"/>
      <c r="AE3" s="323"/>
      <c r="AF3" s="323"/>
      <c r="AG3" s="323"/>
      <c r="AH3" s="323"/>
      <c r="AI3" s="323"/>
    </row>
    <row r="4" spans="1:35" ht="18.75" thickBot="1">
      <c r="A4" s="71" t="s">
        <v>63</v>
      </c>
      <c r="B4" s="71"/>
      <c r="C4" s="71"/>
      <c r="I4" s="327"/>
      <c r="J4" s="327"/>
      <c r="K4" s="327"/>
      <c r="L4" s="327"/>
      <c r="M4" s="327"/>
      <c r="N4" s="327"/>
      <c r="Q4" s="372"/>
      <c r="R4" s="328" t="s">
        <v>64</v>
      </c>
      <c r="S4" s="328"/>
      <c r="T4" s="328"/>
      <c r="U4" s="328"/>
      <c r="V4" s="328"/>
      <c r="W4" s="328"/>
      <c r="X4" s="328"/>
      <c r="Y4" s="328"/>
      <c r="Z4" s="328"/>
      <c r="AA4" s="328"/>
      <c r="AB4" s="328"/>
      <c r="AC4" s="328"/>
      <c r="AD4" s="328"/>
      <c r="AE4" s="328"/>
      <c r="AF4" s="328"/>
      <c r="AG4" s="328"/>
      <c r="AH4" s="328"/>
      <c r="AI4" s="328"/>
    </row>
    <row r="5" spans="1:35" ht="15" customHeight="1">
      <c r="A5" s="72"/>
      <c r="Q5" s="372"/>
      <c r="R5" s="73" t="s">
        <v>65</v>
      </c>
      <c r="S5" s="74"/>
      <c r="T5" s="74"/>
      <c r="U5" s="74"/>
      <c r="V5" s="74"/>
      <c r="W5" s="75"/>
      <c r="X5" s="75"/>
      <c r="Y5" s="375" t="str">
        <f>Sheet4!B2</f>
        <v>May-2013</v>
      </c>
      <c r="Z5" s="376"/>
      <c r="AA5" s="376"/>
      <c r="AB5" s="377"/>
      <c r="AC5" s="142"/>
      <c r="AD5" s="76"/>
      <c r="AF5" s="77"/>
      <c r="AG5" s="78" t="s">
        <v>66</v>
      </c>
      <c r="AH5" s="78"/>
      <c r="AI5" s="79"/>
    </row>
    <row r="6" spans="17:35" ht="19.5" customHeight="1">
      <c r="Q6" s="372"/>
      <c r="R6" s="73" t="s">
        <v>67</v>
      </c>
      <c r="S6" s="74"/>
      <c r="T6" s="74"/>
      <c r="U6" s="74"/>
      <c r="V6" s="394" t="str">
        <f>'CSS DATA'!D9</f>
        <v>1116</v>
      </c>
      <c r="W6" s="335"/>
      <c r="X6" s="335"/>
      <c r="Y6" s="336"/>
      <c r="AF6" s="80" t="s">
        <v>68</v>
      </c>
      <c r="AG6" s="329" t="s">
        <v>69</v>
      </c>
      <c r="AH6" s="329"/>
      <c r="AI6" s="330"/>
    </row>
    <row r="7" spans="17:35" ht="6" customHeight="1" thickBot="1">
      <c r="Q7" s="372"/>
      <c r="V7" s="81"/>
      <c r="W7" s="81"/>
      <c r="X7" s="81"/>
      <c r="Y7" s="81"/>
      <c r="Z7" s="82"/>
      <c r="AF7" s="83"/>
      <c r="AG7" s="84"/>
      <c r="AH7" s="84"/>
      <c r="AI7" s="85"/>
    </row>
    <row r="8" spans="1:35" ht="15.75">
      <c r="A8" s="86"/>
      <c r="B8" s="86"/>
      <c r="C8" s="86"/>
      <c r="D8" s="86"/>
      <c r="E8" s="86"/>
      <c r="F8" s="86"/>
      <c r="G8" s="86"/>
      <c r="H8" s="86"/>
      <c r="I8" s="86"/>
      <c r="J8" s="331" t="s">
        <v>70</v>
      </c>
      <c r="K8" s="331"/>
      <c r="L8" s="331"/>
      <c r="M8" s="331"/>
      <c r="N8" s="331"/>
      <c r="O8" s="331"/>
      <c r="P8" s="331"/>
      <c r="Q8" s="372"/>
      <c r="R8" s="332" t="s">
        <v>71</v>
      </c>
      <c r="S8" s="333"/>
      <c r="T8" s="334">
        <f>'CSS DATA'!D10</f>
        <v>11160308056</v>
      </c>
      <c r="U8" s="335"/>
      <c r="V8" s="335"/>
      <c r="W8" s="335"/>
      <c r="X8" s="335"/>
      <c r="Y8" s="336"/>
      <c r="AF8" s="82"/>
      <c r="AG8" s="82" t="s">
        <v>72</v>
      </c>
      <c r="AH8" s="82"/>
      <c r="AI8" s="82" t="s">
        <v>242</v>
      </c>
    </row>
    <row r="9" spans="17:35" ht="12" customHeight="1">
      <c r="Q9" s="372"/>
      <c r="R9" s="350" t="s">
        <v>73</v>
      </c>
      <c r="S9" s="351"/>
      <c r="T9" s="419" t="s">
        <v>243</v>
      </c>
      <c r="U9" s="420"/>
      <c r="V9" s="420"/>
      <c r="W9" s="420"/>
      <c r="X9" s="420"/>
      <c r="Y9" s="420"/>
      <c r="Z9" s="421"/>
      <c r="AA9" s="87"/>
      <c r="AB9" s="87"/>
      <c r="AC9" s="88"/>
      <c r="AD9" s="88"/>
      <c r="AE9" s="324" t="s">
        <v>74</v>
      </c>
      <c r="AF9" s="325"/>
      <c r="AG9" s="325"/>
      <c r="AH9" s="325"/>
      <c r="AI9" s="326"/>
    </row>
    <row r="10" spans="1:35" ht="16.5" customHeight="1">
      <c r="A10" s="337" t="s">
        <v>75</v>
      </c>
      <c r="B10" s="337"/>
      <c r="C10" s="89">
        <f>X43</f>
        <v>4972</v>
      </c>
      <c r="D10" s="388" t="s">
        <v>229</v>
      </c>
      <c r="E10" s="389"/>
      <c r="F10" s="389"/>
      <c r="G10" s="389"/>
      <c r="H10" s="389"/>
      <c r="I10" s="389"/>
      <c r="J10" s="389"/>
      <c r="K10" s="389"/>
      <c r="L10" s="389"/>
      <c r="M10" s="389"/>
      <c r="N10" s="389"/>
      <c r="O10" s="389"/>
      <c r="P10" s="389"/>
      <c r="Q10" s="372"/>
      <c r="R10" s="352"/>
      <c r="S10" s="353"/>
      <c r="T10" s="422"/>
      <c r="U10" s="423"/>
      <c r="V10" s="423"/>
      <c r="W10" s="423"/>
      <c r="X10" s="423"/>
      <c r="Y10" s="423"/>
      <c r="Z10" s="424"/>
      <c r="AA10" s="87"/>
      <c r="AB10" s="87"/>
      <c r="AC10" s="88"/>
      <c r="AD10" s="88"/>
      <c r="AE10" s="356" t="s">
        <v>213</v>
      </c>
      <c r="AF10" s="357"/>
      <c r="AG10" s="357"/>
      <c r="AH10" s="357"/>
      <c r="AI10" s="358"/>
    </row>
    <row r="11" spans="4:35" ht="9" customHeight="1">
      <c r="D11" s="389"/>
      <c r="E11" s="389"/>
      <c r="F11" s="389"/>
      <c r="G11" s="389"/>
      <c r="H11" s="389"/>
      <c r="I11" s="389"/>
      <c r="J11" s="389"/>
      <c r="K11" s="389"/>
      <c r="L11" s="389"/>
      <c r="M11" s="389"/>
      <c r="N11" s="389"/>
      <c r="O11" s="389"/>
      <c r="P11" s="389"/>
      <c r="Q11" s="372"/>
      <c r="R11" s="340" t="s">
        <v>76</v>
      </c>
      <c r="S11" s="341"/>
      <c r="T11" s="344" t="str">
        <f>'CSS DATA'!D11</f>
        <v>0933</v>
      </c>
      <c r="U11" s="345"/>
      <c r="V11" s="345"/>
      <c r="W11" s="345"/>
      <c r="X11" s="345"/>
      <c r="Y11" s="346"/>
      <c r="AE11" s="340" t="s">
        <v>77</v>
      </c>
      <c r="AF11" s="354"/>
      <c r="AG11" s="359" t="str">
        <f>Sheet4!H79</f>
        <v>SBI MAIN BRANCH</v>
      </c>
      <c r="AH11" s="360"/>
      <c r="AI11" s="361"/>
    </row>
    <row r="12" spans="4:35" ht="7.5" customHeight="1">
      <c r="D12" s="389"/>
      <c r="E12" s="389"/>
      <c r="F12" s="389"/>
      <c r="G12" s="389"/>
      <c r="H12" s="389"/>
      <c r="I12" s="389"/>
      <c r="J12" s="389"/>
      <c r="K12" s="389"/>
      <c r="L12" s="389"/>
      <c r="M12" s="389"/>
      <c r="N12" s="389"/>
      <c r="O12" s="389"/>
      <c r="P12" s="389"/>
      <c r="Q12" s="372"/>
      <c r="R12" s="342"/>
      <c r="S12" s="343"/>
      <c r="T12" s="347"/>
      <c r="U12" s="348"/>
      <c r="V12" s="348"/>
      <c r="W12" s="348"/>
      <c r="X12" s="348"/>
      <c r="Y12" s="349"/>
      <c r="AE12" s="342"/>
      <c r="AF12" s="355"/>
      <c r="AG12" s="362"/>
      <c r="AH12" s="363"/>
      <c r="AI12" s="364"/>
    </row>
    <row r="13" spans="17:35" ht="16.5" customHeight="1">
      <c r="Q13" s="372"/>
      <c r="R13" s="86" t="s">
        <v>241</v>
      </c>
      <c r="S13" s="86"/>
      <c r="T13" s="86"/>
      <c r="U13" s="86"/>
      <c r="V13" s="86"/>
      <c r="W13" s="86"/>
      <c r="X13" s="86"/>
      <c r="Y13" s="86"/>
      <c r="Z13" s="86"/>
      <c r="AA13" s="260"/>
      <c r="AB13" s="86"/>
      <c r="AC13" s="86"/>
      <c r="AD13" s="86"/>
      <c r="AE13" s="86"/>
      <c r="AF13" s="86" t="s">
        <v>78</v>
      </c>
      <c r="AG13" s="86"/>
      <c r="AH13" s="86"/>
      <c r="AI13" s="86"/>
    </row>
    <row r="14" spans="17:33" ht="15" customHeight="1">
      <c r="Q14" s="372"/>
      <c r="R14" s="90" t="s">
        <v>79</v>
      </c>
      <c r="X14" s="401" t="s">
        <v>165</v>
      </c>
      <c r="Y14" s="401"/>
      <c r="Z14" s="401"/>
      <c r="AA14" s="401"/>
      <c r="AB14" s="401"/>
      <c r="AC14" s="143"/>
      <c r="AE14" s="91" t="s">
        <v>80</v>
      </c>
      <c r="AF14" s="92"/>
      <c r="AG14" s="70" t="s">
        <v>81</v>
      </c>
    </row>
    <row r="15" spans="1:35" ht="15" customHeight="1">
      <c r="A15" s="93" t="s">
        <v>82</v>
      </c>
      <c r="Q15" s="372"/>
      <c r="R15" s="70" t="s">
        <v>83</v>
      </c>
      <c r="S15" s="82"/>
      <c r="T15" s="94">
        <v>2</v>
      </c>
      <c r="U15" s="94">
        <v>0</v>
      </c>
      <c r="V15" s="94">
        <v>4</v>
      </c>
      <c r="W15" s="94">
        <v>9</v>
      </c>
      <c r="X15" s="402"/>
      <c r="Y15" s="402"/>
      <c r="Z15" s="402"/>
      <c r="AA15" s="402"/>
      <c r="AB15" s="402"/>
      <c r="AC15" s="144"/>
      <c r="AE15" s="95">
        <v>1</v>
      </c>
      <c r="AF15" s="82" t="s">
        <v>84</v>
      </c>
      <c r="AG15" s="70" t="s">
        <v>85</v>
      </c>
      <c r="AH15" s="86"/>
      <c r="AI15" s="96"/>
    </row>
    <row r="16" spans="17:35" ht="12" customHeight="1">
      <c r="Q16" s="372"/>
      <c r="T16" s="97"/>
      <c r="U16" s="97"/>
      <c r="V16" s="98"/>
      <c r="W16" s="98"/>
      <c r="X16" s="425" t="s">
        <v>170</v>
      </c>
      <c r="Y16" s="425"/>
      <c r="Z16" s="425"/>
      <c r="AA16" s="425"/>
      <c r="AB16" s="425"/>
      <c r="AC16" s="143"/>
      <c r="AE16" s="95">
        <v>2</v>
      </c>
      <c r="AF16" s="82" t="s">
        <v>86</v>
      </c>
      <c r="AG16" s="70" t="s">
        <v>85</v>
      </c>
      <c r="AH16" s="99"/>
      <c r="AI16" s="100"/>
    </row>
    <row r="17" spans="17:35" ht="15" customHeight="1">
      <c r="Q17" s="372"/>
      <c r="R17" s="70" t="s">
        <v>87</v>
      </c>
      <c r="T17" s="94">
        <v>0</v>
      </c>
      <c r="U17" s="61">
        <v>3</v>
      </c>
      <c r="V17" s="98"/>
      <c r="W17" s="98"/>
      <c r="X17" s="426"/>
      <c r="Y17" s="426"/>
      <c r="Z17" s="426"/>
      <c r="AA17" s="426"/>
      <c r="AB17" s="426"/>
      <c r="AC17" s="143"/>
      <c r="AE17" s="95">
        <v>3</v>
      </c>
      <c r="AF17" s="82" t="s">
        <v>88</v>
      </c>
      <c r="AG17" s="70" t="s">
        <v>85</v>
      </c>
      <c r="AH17" s="99"/>
      <c r="AI17" s="101"/>
    </row>
    <row r="18" spans="9:35" ht="15" customHeight="1">
      <c r="I18" s="102" t="s">
        <v>89</v>
      </c>
      <c r="J18" s="365" t="s">
        <v>190</v>
      </c>
      <c r="K18" s="365"/>
      <c r="L18" s="365"/>
      <c r="M18" s="365"/>
      <c r="N18" s="365"/>
      <c r="O18" s="365"/>
      <c r="P18" s="365"/>
      <c r="Q18" s="372"/>
      <c r="T18" s="98"/>
      <c r="U18" s="98"/>
      <c r="V18" s="98"/>
      <c r="W18" s="98"/>
      <c r="X18" s="143"/>
      <c r="Y18" s="143"/>
      <c r="Z18" s="143"/>
      <c r="AA18" s="143"/>
      <c r="AB18" s="143"/>
      <c r="AC18" s="143"/>
      <c r="AE18" s="95">
        <v>4</v>
      </c>
      <c r="AF18" s="82" t="s">
        <v>90</v>
      </c>
      <c r="AG18" s="70" t="s">
        <v>85</v>
      </c>
      <c r="AH18" s="99"/>
      <c r="AI18" s="103"/>
    </row>
    <row r="19" spans="17:35" ht="16.5" customHeight="1">
      <c r="Q19" s="372"/>
      <c r="R19" s="70" t="s">
        <v>91</v>
      </c>
      <c r="T19" s="104">
        <v>1</v>
      </c>
      <c r="U19" s="104">
        <v>0</v>
      </c>
      <c r="V19" s="104">
        <v>4</v>
      </c>
      <c r="W19" s="98"/>
      <c r="X19" s="366" t="s">
        <v>166</v>
      </c>
      <c r="Y19" s="366"/>
      <c r="Z19" s="366"/>
      <c r="AA19" s="366"/>
      <c r="AB19" s="366"/>
      <c r="AC19" s="366"/>
      <c r="AE19" s="95">
        <v>5</v>
      </c>
      <c r="AF19" s="82" t="s">
        <v>92</v>
      </c>
      <c r="AG19" s="70" t="s">
        <v>85</v>
      </c>
      <c r="AH19" s="99"/>
      <c r="AI19" s="101"/>
    </row>
    <row r="20" spans="1:35" ht="11.25" customHeight="1">
      <c r="A20" s="70" t="s">
        <v>93</v>
      </c>
      <c r="K20" s="82"/>
      <c r="L20" s="82"/>
      <c r="M20" s="82"/>
      <c r="N20" s="82"/>
      <c r="O20" s="82"/>
      <c r="P20" s="82"/>
      <c r="Q20" s="372"/>
      <c r="T20" s="98"/>
      <c r="U20" s="98"/>
      <c r="V20" s="98"/>
      <c r="W20" s="98"/>
      <c r="X20" s="145"/>
      <c r="Y20" s="145"/>
      <c r="Z20" s="145"/>
      <c r="AA20" s="145"/>
      <c r="AB20" s="145"/>
      <c r="AC20" s="145"/>
      <c r="AE20" s="95">
        <v>6</v>
      </c>
      <c r="AF20" s="82" t="s">
        <v>94</v>
      </c>
      <c r="AG20" s="70" t="s">
        <v>85</v>
      </c>
      <c r="AH20" s="99"/>
      <c r="AI20" s="105"/>
    </row>
    <row r="21" spans="4:35" ht="15" customHeight="1">
      <c r="D21" s="106"/>
      <c r="E21" s="106"/>
      <c r="F21" s="106"/>
      <c r="H21" s="107"/>
      <c r="Q21" s="372"/>
      <c r="R21" s="368" t="s">
        <v>95</v>
      </c>
      <c r="S21" s="368"/>
      <c r="T21" s="98"/>
      <c r="U21" s="94">
        <v>0</v>
      </c>
      <c r="V21" s="94">
        <v>0</v>
      </c>
      <c r="W21" s="98"/>
      <c r="X21" s="405"/>
      <c r="Y21" s="405"/>
      <c r="Z21" s="405"/>
      <c r="AA21" s="405"/>
      <c r="AB21" s="405"/>
      <c r="AC21" s="146"/>
      <c r="AE21" s="95">
        <v>7</v>
      </c>
      <c r="AF21" s="82" t="s">
        <v>96</v>
      </c>
      <c r="AG21" s="70" t="s">
        <v>85</v>
      </c>
      <c r="AH21" s="99"/>
      <c r="AI21" s="101"/>
    </row>
    <row r="22" spans="17:35" ht="15" customHeight="1">
      <c r="Q22" s="372"/>
      <c r="T22" s="98"/>
      <c r="U22" s="98"/>
      <c r="V22" s="98"/>
      <c r="W22" s="98"/>
      <c r="X22" s="369" t="s">
        <v>167</v>
      </c>
      <c r="Y22" s="369"/>
      <c r="Z22" s="369"/>
      <c r="AA22" s="369"/>
      <c r="AB22" s="369"/>
      <c r="AC22" s="369"/>
      <c r="AE22" s="95">
        <v>8</v>
      </c>
      <c r="AF22" s="82" t="s">
        <v>97</v>
      </c>
      <c r="AG22" s="70" t="s">
        <v>85</v>
      </c>
      <c r="AI22" s="105"/>
    </row>
    <row r="23" spans="2:35" ht="15" customHeight="1">
      <c r="B23" s="109"/>
      <c r="C23" s="109"/>
      <c r="D23" s="110" t="s">
        <v>98</v>
      </c>
      <c r="E23" s="109"/>
      <c r="F23" s="109"/>
      <c r="G23" s="109"/>
      <c r="H23" s="109"/>
      <c r="I23" s="111"/>
      <c r="J23" s="111"/>
      <c r="Q23" s="372"/>
      <c r="R23" s="70" t="s">
        <v>99</v>
      </c>
      <c r="T23" s="98"/>
      <c r="U23" s="94">
        <v>0</v>
      </c>
      <c r="V23" s="94">
        <v>8</v>
      </c>
      <c r="W23" s="98"/>
      <c r="X23" s="427"/>
      <c r="Y23" s="427"/>
      <c r="Z23" s="427"/>
      <c r="AA23" s="427"/>
      <c r="AB23" s="427"/>
      <c r="AC23" s="427"/>
      <c r="AE23" s="95">
        <v>9</v>
      </c>
      <c r="AF23" s="82" t="s">
        <v>100</v>
      </c>
      <c r="AG23" s="70" t="s">
        <v>85</v>
      </c>
      <c r="AH23" s="86"/>
      <c r="AI23" s="105"/>
    </row>
    <row r="24" spans="2:35" ht="15" customHeight="1">
      <c r="B24" s="109"/>
      <c r="C24" s="109"/>
      <c r="D24" s="109"/>
      <c r="E24" s="109"/>
      <c r="F24" s="109"/>
      <c r="G24" s="109"/>
      <c r="H24" s="109"/>
      <c r="I24" s="111"/>
      <c r="J24" s="111"/>
      <c r="Q24" s="372"/>
      <c r="T24" s="98"/>
      <c r="U24" s="98"/>
      <c r="V24" s="98"/>
      <c r="W24" s="98"/>
      <c r="X24" s="112"/>
      <c r="Y24" s="112"/>
      <c r="Z24" s="112"/>
      <c r="AA24" s="112"/>
      <c r="AB24" s="112"/>
      <c r="AC24" s="112"/>
      <c r="AE24" s="95">
        <v>10</v>
      </c>
      <c r="AF24" s="82" t="s">
        <v>101</v>
      </c>
      <c r="AG24" s="70" t="s">
        <v>85</v>
      </c>
      <c r="AH24" s="99"/>
      <c r="AI24" s="101"/>
    </row>
    <row r="25" spans="2:35" ht="15" customHeight="1">
      <c r="B25" s="2" t="s">
        <v>102</v>
      </c>
      <c r="C25" s="64" t="s">
        <v>103</v>
      </c>
      <c r="E25" s="113"/>
      <c r="F25"/>
      <c r="G25"/>
      <c r="H25"/>
      <c r="I25"/>
      <c r="J25"/>
      <c r="K25"/>
      <c r="Q25" s="372"/>
      <c r="R25" s="368" t="s">
        <v>104</v>
      </c>
      <c r="S25" s="368"/>
      <c r="T25" s="94">
        <v>4</v>
      </c>
      <c r="U25" s="94">
        <v>5</v>
      </c>
      <c r="V25" s="94">
        <v>0</v>
      </c>
      <c r="W25" s="98"/>
      <c r="X25" s="148" t="s">
        <v>169</v>
      </c>
      <c r="AE25" s="95">
        <v>11</v>
      </c>
      <c r="AF25" s="82" t="s">
        <v>105</v>
      </c>
      <c r="AG25" s="70" t="s">
        <v>85</v>
      </c>
      <c r="AH25" s="99"/>
      <c r="AI25" s="105"/>
    </row>
    <row r="26" spans="2:35" ht="15" customHeight="1">
      <c r="B26" s="2" t="s">
        <v>106</v>
      </c>
      <c r="C26" s="64" t="s">
        <v>107</v>
      </c>
      <c r="E26" s="113"/>
      <c r="F26"/>
      <c r="G26"/>
      <c r="H26" s="115"/>
      <c r="I26"/>
      <c r="J26"/>
      <c r="K26"/>
      <c r="Q26" s="372"/>
      <c r="R26" s="116" t="s">
        <v>108</v>
      </c>
      <c r="S26" s="116"/>
      <c r="T26" s="116"/>
      <c r="U26" s="116"/>
      <c r="V26" s="116"/>
      <c r="W26" s="116"/>
      <c r="X26" s="370"/>
      <c r="Y26" s="370"/>
      <c r="Z26" s="370"/>
      <c r="AA26" s="370"/>
      <c r="AB26" s="370"/>
      <c r="AC26" s="370"/>
      <c r="AE26" s="95">
        <v>12</v>
      </c>
      <c r="AF26" s="82" t="s">
        <v>109</v>
      </c>
      <c r="AG26" s="70" t="s">
        <v>85</v>
      </c>
      <c r="AH26" s="99"/>
      <c r="AI26" s="101"/>
    </row>
    <row r="27" spans="2:35" ht="15" customHeight="1">
      <c r="B27" s="2" t="s">
        <v>110</v>
      </c>
      <c r="C27" s="64" t="s">
        <v>158</v>
      </c>
      <c r="E27" s="113"/>
      <c r="F27"/>
      <c r="G27"/>
      <c r="H27"/>
      <c r="I27"/>
      <c r="J27"/>
      <c r="K27"/>
      <c r="Q27" s="372"/>
      <c r="AE27" s="95">
        <v>13</v>
      </c>
      <c r="AF27" s="118" t="s">
        <v>111</v>
      </c>
      <c r="AG27" s="70" t="s">
        <v>85</v>
      </c>
      <c r="AH27" s="99"/>
      <c r="AI27" s="105"/>
    </row>
    <row r="28" spans="2:35" ht="15" customHeight="1">
      <c r="B28" s="2" t="s">
        <v>112</v>
      </c>
      <c r="C28" s="64" t="s">
        <v>113</v>
      </c>
      <c r="E28" s="113"/>
      <c r="F28"/>
      <c r="G28"/>
      <c r="H28"/>
      <c r="I28"/>
      <c r="J28"/>
      <c r="K28"/>
      <c r="Q28" s="372"/>
      <c r="R28" s="368" t="s">
        <v>114</v>
      </c>
      <c r="S28" s="368"/>
      <c r="T28" s="368"/>
      <c r="U28" s="119" t="s">
        <v>115</v>
      </c>
      <c r="V28" s="82"/>
      <c r="W28" s="70" t="s">
        <v>116</v>
      </c>
      <c r="AB28" s="147" t="s">
        <v>168</v>
      </c>
      <c r="AC28" s="121"/>
      <c r="AE28" s="95">
        <v>14</v>
      </c>
      <c r="AF28" s="118" t="s">
        <v>118</v>
      </c>
      <c r="AG28" s="70" t="s">
        <v>85</v>
      </c>
      <c r="AH28" s="99"/>
      <c r="AI28" s="101"/>
    </row>
    <row r="29" spans="17:35" ht="15" customHeight="1">
      <c r="Q29" s="372"/>
      <c r="AE29" s="95">
        <v>15</v>
      </c>
      <c r="AF29" s="118" t="s">
        <v>119</v>
      </c>
      <c r="AG29" s="70" t="s">
        <v>85</v>
      </c>
      <c r="AH29" s="99"/>
      <c r="AI29" s="105"/>
    </row>
    <row r="30" spans="17:35" ht="15" customHeight="1">
      <c r="Q30" s="372"/>
      <c r="R30" s="368" t="s">
        <v>120</v>
      </c>
      <c r="S30" s="368"/>
      <c r="T30" s="368"/>
      <c r="U30" s="368"/>
      <c r="AE30" s="95">
        <v>16</v>
      </c>
      <c r="AF30" s="118" t="s">
        <v>121</v>
      </c>
      <c r="AG30" s="70" t="s">
        <v>85</v>
      </c>
      <c r="AH30" s="99"/>
      <c r="AI30" s="101"/>
    </row>
    <row r="31" spans="17:35" ht="15" customHeight="1">
      <c r="Q31" s="372"/>
      <c r="R31" s="374" t="s">
        <v>25</v>
      </c>
      <c r="S31" s="374"/>
      <c r="T31" s="374"/>
      <c r="U31" s="406" t="str">
        <f>'CSS DATA'!I11</f>
        <v>2202</v>
      </c>
      <c r="V31" s="407"/>
      <c r="W31" s="407"/>
      <c r="X31" s="408"/>
      <c r="Y31" s="86"/>
      <c r="Z31" s="86"/>
      <c r="AA31" s="86"/>
      <c r="AB31" s="86"/>
      <c r="AC31" s="86"/>
      <c r="AE31" s="95">
        <v>17</v>
      </c>
      <c r="AF31" s="118" t="s">
        <v>122</v>
      </c>
      <c r="AG31" s="70" t="s">
        <v>85</v>
      </c>
      <c r="AH31" s="99"/>
      <c r="AI31" s="105"/>
    </row>
    <row r="32" spans="17:35" ht="15" customHeight="1">
      <c r="Q32" s="372"/>
      <c r="AE32" s="95">
        <v>18</v>
      </c>
      <c r="AF32" s="82" t="s">
        <v>123</v>
      </c>
      <c r="AG32" s="70" t="s">
        <v>85</v>
      </c>
      <c r="AH32" s="99"/>
      <c r="AI32" s="101"/>
    </row>
    <row r="33" spans="10:35" ht="15" customHeight="1">
      <c r="J33" s="367" t="s">
        <v>190</v>
      </c>
      <c r="K33" s="367"/>
      <c r="L33" s="367"/>
      <c r="M33" s="367"/>
      <c r="N33" s="367"/>
      <c r="O33" s="367"/>
      <c r="P33" s="367"/>
      <c r="Q33" s="372"/>
      <c r="R33" s="70" t="s">
        <v>124</v>
      </c>
      <c r="W33" s="70" t="s">
        <v>125</v>
      </c>
      <c r="X33" s="373"/>
      <c r="Y33" s="373"/>
      <c r="Z33" s="373"/>
      <c r="AA33" s="373"/>
      <c r="AB33" s="122"/>
      <c r="AE33" s="95">
        <v>19</v>
      </c>
      <c r="AF33" s="82" t="s">
        <v>126</v>
      </c>
      <c r="AG33" s="70" t="s">
        <v>85</v>
      </c>
      <c r="AH33" s="99"/>
      <c r="AI33" s="99"/>
    </row>
    <row r="34" spans="1:35" ht="15" customHeight="1">
      <c r="A34" s="70" t="s">
        <v>127</v>
      </c>
      <c r="M34" s="86"/>
      <c r="N34" s="82"/>
      <c r="O34" s="82"/>
      <c r="P34" s="82"/>
      <c r="Q34" s="372"/>
      <c r="R34" s="70" t="s">
        <v>128</v>
      </c>
      <c r="W34" s="70" t="s">
        <v>125</v>
      </c>
      <c r="X34" s="373"/>
      <c r="Y34" s="373"/>
      <c r="Z34" s="373"/>
      <c r="AA34" s="373"/>
      <c r="AB34" s="122"/>
      <c r="AE34" s="95">
        <v>20</v>
      </c>
      <c r="AF34" s="82" t="s">
        <v>129</v>
      </c>
      <c r="AG34" s="70" t="s">
        <v>85</v>
      </c>
      <c r="AH34" s="99"/>
      <c r="AI34" s="101"/>
    </row>
    <row r="35" spans="1:35" ht="15" customHeight="1">
      <c r="A35" s="123" t="s">
        <v>130</v>
      </c>
      <c r="B35" s="123"/>
      <c r="C35" s="123"/>
      <c r="D35" s="123"/>
      <c r="E35" s="123"/>
      <c r="F35" s="123"/>
      <c r="G35" s="123"/>
      <c r="H35" s="123"/>
      <c r="I35" s="123"/>
      <c r="J35" s="123"/>
      <c r="K35" s="123"/>
      <c r="L35" s="123"/>
      <c r="M35" s="123"/>
      <c r="N35" s="123"/>
      <c r="O35" s="123"/>
      <c r="P35" s="123"/>
      <c r="Q35" s="372"/>
      <c r="R35" s="70" t="s">
        <v>131</v>
      </c>
      <c r="W35" s="70" t="s">
        <v>125</v>
      </c>
      <c r="X35" s="373"/>
      <c r="Y35" s="373"/>
      <c r="Z35" s="373"/>
      <c r="AA35" s="373"/>
      <c r="AB35" s="122"/>
      <c r="AE35" s="95">
        <v>21</v>
      </c>
      <c r="AF35" s="82" t="s">
        <v>132</v>
      </c>
      <c r="AG35" s="70" t="s">
        <v>85</v>
      </c>
      <c r="AH35" s="99"/>
      <c r="AI35" s="105"/>
    </row>
    <row r="36" spans="17:35" ht="15" customHeight="1">
      <c r="Q36" s="372"/>
      <c r="R36" s="70" t="s">
        <v>133</v>
      </c>
      <c r="W36" s="70" t="s">
        <v>125</v>
      </c>
      <c r="X36" s="373"/>
      <c r="Y36" s="373"/>
      <c r="Z36" s="373"/>
      <c r="AA36" s="373"/>
      <c r="AB36" s="122"/>
      <c r="AE36" s="95">
        <v>22</v>
      </c>
      <c r="AF36" s="124" t="s">
        <v>134</v>
      </c>
      <c r="AG36" s="70" t="s">
        <v>85</v>
      </c>
      <c r="AH36" s="99"/>
      <c r="AI36" s="100"/>
    </row>
    <row r="37" spans="17:35" ht="15" customHeight="1">
      <c r="Q37" s="372"/>
      <c r="R37" s="70" t="s">
        <v>135</v>
      </c>
      <c r="W37" s="70" t="s">
        <v>125</v>
      </c>
      <c r="X37" s="373"/>
      <c r="Y37" s="373"/>
      <c r="Z37" s="373"/>
      <c r="AA37" s="373"/>
      <c r="AB37" s="122"/>
      <c r="AE37" s="95">
        <v>23</v>
      </c>
      <c r="AF37" s="124" t="s">
        <v>136</v>
      </c>
      <c r="AH37" s="117"/>
      <c r="AI37" s="125"/>
    </row>
    <row r="38" spans="17:35" ht="15" customHeight="1">
      <c r="Q38" s="372"/>
      <c r="R38" s="70" t="s">
        <v>137</v>
      </c>
      <c r="W38" s="70" t="s">
        <v>125</v>
      </c>
      <c r="X38" s="373"/>
      <c r="Y38" s="373"/>
      <c r="Z38" s="373"/>
      <c r="AA38" s="373"/>
      <c r="AB38" s="122"/>
      <c r="AD38" s="126"/>
      <c r="AE38" s="380" t="s">
        <v>138</v>
      </c>
      <c r="AF38" s="381"/>
      <c r="AG38" s="70" t="s">
        <v>85</v>
      </c>
      <c r="AH38" s="99"/>
      <c r="AI38" s="96">
        <f>SUM(AI15:AI37)</f>
        <v>0</v>
      </c>
    </row>
    <row r="39" spans="17:32" ht="12" customHeight="1">
      <c r="Q39" s="382">
        <f>X43+1</f>
        <v>4973</v>
      </c>
      <c r="R39" s="70" t="s">
        <v>139</v>
      </c>
      <c r="W39" s="70" t="s">
        <v>125</v>
      </c>
      <c r="X39" s="383"/>
      <c r="Y39" s="383"/>
      <c r="Z39" s="383"/>
      <c r="AA39" s="383"/>
      <c r="AB39" s="122"/>
      <c r="AD39" s="82"/>
      <c r="AE39" s="95"/>
      <c r="AF39" s="82"/>
    </row>
    <row r="40" spans="17:34" ht="41.25" customHeight="1">
      <c r="Q40" s="382"/>
      <c r="R40" s="428" t="s">
        <v>171</v>
      </c>
      <c r="S40" s="428"/>
      <c r="T40" s="428"/>
      <c r="U40" s="428"/>
      <c r="V40" s="428"/>
      <c r="W40" s="70" t="s">
        <v>125</v>
      </c>
      <c r="X40" s="384">
        <f>Proceddings!G41</f>
        <v>4972</v>
      </c>
      <c r="Y40" s="384"/>
      <c r="Z40" s="384"/>
      <c r="AA40" s="384"/>
      <c r="AB40" s="122"/>
      <c r="AD40" s="122"/>
      <c r="AE40" s="385" t="s">
        <v>140</v>
      </c>
      <c r="AF40" s="386"/>
      <c r="AG40" s="108" t="s">
        <v>125</v>
      </c>
      <c r="AH40" s="108"/>
    </row>
    <row r="41" spans="17:32" ht="22.5" customHeight="1">
      <c r="Q41" s="382"/>
      <c r="R41" s="70" t="s">
        <v>141</v>
      </c>
      <c r="W41" s="70" t="s">
        <v>125</v>
      </c>
      <c r="X41" s="371">
        <f>SUM(X33:AA40)</f>
        <v>4972</v>
      </c>
      <c r="Y41" s="371"/>
      <c r="Z41" s="371"/>
      <c r="AA41" s="371"/>
      <c r="AB41" s="122"/>
      <c r="AD41" s="82"/>
      <c r="AE41" s="95"/>
      <c r="AF41" s="82"/>
    </row>
    <row r="42" spans="17:32" ht="15" customHeight="1">
      <c r="Q42" s="372" t="s">
        <v>142</v>
      </c>
      <c r="R42" s="70" t="s">
        <v>143</v>
      </c>
      <c r="W42" s="70" t="s">
        <v>125</v>
      </c>
      <c r="X42" s="373">
        <f>AI38</f>
        <v>0</v>
      </c>
      <c r="Y42" s="373"/>
      <c r="Z42" s="373"/>
      <c r="AA42" s="373"/>
      <c r="AB42" s="122"/>
      <c r="AD42" s="82"/>
      <c r="AE42" s="95"/>
      <c r="AF42" s="82"/>
    </row>
    <row r="43" spans="9:32" ht="15" customHeight="1">
      <c r="I43" s="127"/>
      <c r="Q43" s="372"/>
      <c r="R43" s="70" t="s">
        <v>144</v>
      </c>
      <c r="W43" s="70" t="s">
        <v>125</v>
      </c>
      <c r="X43" s="371">
        <f>X41-X42</f>
        <v>4972</v>
      </c>
      <c r="Y43" s="371"/>
      <c r="Z43" s="371"/>
      <c r="AA43" s="371"/>
      <c r="AB43" s="122"/>
      <c r="AD43" s="82"/>
      <c r="AE43" s="95"/>
      <c r="AF43" s="82"/>
    </row>
    <row r="44" spans="17:32" ht="15" customHeight="1">
      <c r="Q44" s="372"/>
      <c r="R44" s="70" t="s">
        <v>145</v>
      </c>
      <c r="AD44" s="82"/>
      <c r="AE44" s="95"/>
      <c r="AF44" s="82"/>
    </row>
    <row r="45" spans="17:33" ht="18" customHeight="1">
      <c r="Q45" s="372"/>
      <c r="R45" s="388" t="s">
        <v>229</v>
      </c>
      <c r="S45" s="389"/>
      <c r="T45" s="389"/>
      <c r="U45" s="389"/>
      <c r="V45" s="389"/>
      <c r="W45" s="389"/>
      <c r="X45" s="389"/>
      <c r="Y45" s="389"/>
      <c r="Z45" s="389"/>
      <c r="AA45" s="389"/>
      <c r="AB45" s="389"/>
      <c r="AC45" s="389"/>
      <c r="AD45" s="390"/>
      <c r="AE45" s="128"/>
      <c r="AF45" s="82"/>
      <c r="AG45" s="129" t="s">
        <v>146</v>
      </c>
    </row>
    <row r="46" spans="17:35" ht="14.25" customHeight="1">
      <c r="Q46" s="372"/>
      <c r="R46" s="391"/>
      <c r="S46" s="391"/>
      <c r="T46" s="391"/>
      <c r="U46" s="391"/>
      <c r="V46" s="391"/>
      <c r="W46" s="391"/>
      <c r="X46" s="391"/>
      <c r="Y46" s="391"/>
      <c r="Z46" s="391"/>
      <c r="AA46" s="391"/>
      <c r="AB46" s="391"/>
      <c r="AC46" s="391"/>
      <c r="AD46" s="392"/>
      <c r="AE46" s="130"/>
      <c r="AF46" s="86"/>
      <c r="AG46" s="86"/>
      <c r="AH46" s="86"/>
      <c r="AI46" s="86"/>
    </row>
    <row r="47" spans="18:35" ht="11.25" customHeight="1">
      <c r="R47" s="123" t="s">
        <v>147</v>
      </c>
      <c r="S47" s="123"/>
      <c r="T47" s="123"/>
      <c r="U47" s="123"/>
      <c r="V47" s="123"/>
      <c r="W47" s="123"/>
      <c r="X47" s="123"/>
      <c r="Y47" s="123"/>
      <c r="Z47" s="123"/>
      <c r="AA47" s="123"/>
      <c r="AB47" s="123"/>
      <c r="AC47" s="123"/>
      <c r="AD47" s="123"/>
      <c r="AE47" s="123"/>
      <c r="AF47" s="123"/>
      <c r="AG47" s="123"/>
      <c r="AH47" s="123"/>
      <c r="AI47" s="123"/>
    </row>
    <row r="48" spans="1:35" ht="19.5" customHeight="1">
      <c r="A48" s="393"/>
      <c r="B48" s="393"/>
      <c r="C48" s="393"/>
      <c r="D48" s="393"/>
      <c r="E48" s="393"/>
      <c r="F48" s="393"/>
      <c r="G48" s="393"/>
      <c r="H48" s="393"/>
      <c r="I48" s="393"/>
      <c r="J48" s="393"/>
      <c r="K48" s="393"/>
      <c r="L48" s="393"/>
      <c r="M48" s="393"/>
      <c r="N48" s="393"/>
      <c r="O48" s="131"/>
      <c r="P48" s="132"/>
      <c r="R48" s="133" t="s">
        <v>148</v>
      </c>
      <c r="S48" s="134"/>
      <c r="T48" s="134"/>
      <c r="U48" s="134"/>
      <c r="V48" s="134"/>
      <c r="W48" s="134"/>
      <c r="X48" s="134"/>
      <c r="Y48" s="134" t="s">
        <v>164</v>
      </c>
      <c r="Z48" s="134"/>
      <c r="AA48" s="134"/>
      <c r="AB48" s="134"/>
      <c r="AC48" s="134"/>
      <c r="AD48" s="134"/>
      <c r="AE48" s="134"/>
      <c r="AF48" s="134"/>
      <c r="AG48" s="134"/>
      <c r="AH48" s="134"/>
      <c r="AI48" s="134"/>
    </row>
    <row r="49" spans="1:35" ht="19.5" customHeight="1">
      <c r="A49" s="393"/>
      <c r="B49" s="378"/>
      <c r="C49" s="378"/>
      <c r="D49" s="378"/>
      <c r="E49" s="378"/>
      <c r="F49" s="378"/>
      <c r="G49" s="378"/>
      <c r="H49" s="378"/>
      <c r="I49" s="378"/>
      <c r="J49" s="378"/>
      <c r="K49" s="378"/>
      <c r="L49" s="378"/>
      <c r="M49" s="378"/>
      <c r="N49" s="378"/>
      <c r="O49" s="378"/>
      <c r="P49" s="131"/>
      <c r="R49" s="133" t="s">
        <v>149</v>
      </c>
      <c r="S49" s="134"/>
      <c r="T49" s="134"/>
      <c r="U49" s="134"/>
      <c r="V49" s="134"/>
      <c r="W49" s="134"/>
      <c r="X49" s="134"/>
      <c r="Y49" s="134"/>
      <c r="Z49" s="134"/>
      <c r="AA49" s="134"/>
      <c r="AB49" s="134"/>
      <c r="AC49" s="134"/>
      <c r="AD49" s="134"/>
      <c r="AE49" s="134"/>
      <c r="AF49" s="134"/>
      <c r="AG49" s="134"/>
      <c r="AH49" s="134"/>
      <c r="AI49" s="134"/>
    </row>
    <row r="50" spans="1:35" ht="19.5" customHeight="1">
      <c r="A50" s="393"/>
      <c r="B50" s="378"/>
      <c r="C50" s="378"/>
      <c r="D50" s="379"/>
      <c r="E50" s="379"/>
      <c r="F50" s="379"/>
      <c r="G50" s="379"/>
      <c r="H50" s="379"/>
      <c r="I50" s="379"/>
      <c r="J50" s="379"/>
      <c r="K50" s="379"/>
      <c r="L50" s="379"/>
      <c r="M50" s="379"/>
      <c r="N50" s="379"/>
      <c r="O50" s="379"/>
      <c r="P50" s="135"/>
      <c r="R50" s="133" t="s">
        <v>150</v>
      </c>
      <c r="S50" s="134"/>
      <c r="T50" s="134"/>
      <c r="U50" s="134"/>
      <c r="V50" s="134"/>
      <c r="W50" s="134"/>
      <c r="X50" s="134"/>
      <c r="Y50" s="134"/>
      <c r="Z50" s="134"/>
      <c r="AA50" s="134"/>
      <c r="AB50" s="134"/>
      <c r="AC50" s="134"/>
      <c r="AD50" s="134"/>
      <c r="AE50" s="134"/>
      <c r="AF50" s="134"/>
      <c r="AG50" s="134"/>
      <c r="AH50" s="134"/>
      <c r="AI50" s="134"/>
    </row>
    <row r="51" spans="1:35" ht="19.5" customHeight="1">
      <c r="A51" s="393"/>
      <c r="B51" s="378"/>
      <c r="C51" s="378"/>
      <c r="D51" s="379"/>
      <c r="E51" s="387"/>
      <c r="F51" s="387"/>
      <c r="G51" s="387"/>
      <c r="H51" s="387"/>
      <c r="I51" s="379"/>
      <c r="J51" s="379"/>
      <c r="K51" s="387"/>
      <c r="L51" s="387"/>
      <c r="M51" s="387"/>
      <c r="N51" s="387"/>
      <c r="O51" s="379"/>
      <c r="P51" s="135"/>
      <c r="R51" s="133" t="s">
        <v>151</v>
      </c>
      <c r="S51" s="134"/>
      <c r="T51" s="134"/>
      <c r="U51" s="134"/>
      <c r="V51" s="134"/>
      <c r="W51" s="134"/>
      <c r="X51" s="134"/>
      <c r="Y51" s="134"/>
      <c r="Z51" s="134"/>
      <c r="AA51" s="134"/>
      <c r="AB51" s="134"/>
      <c r="AC51" s="134"/>
      <c r="AD51" s="134"/>
      <c r="AE51" s="134"/>
      <c r="AF51" s="134"/>
      <c r="AG51" s="134"/>
      <c r="AH51" s="134"/>
      <c r="AI51" s="134"/>
    </row>
    <row r="52" spans="1:35" ht="12" customHeight="1">
      <c r="A52" s="393"/>
      <c r="B52" s="378"/>
      <c r="C52" s="378"/>
      <c r="D52" s="379"/>
      <c r="E52" s="387"/>
      <c r="F52" s="387"/>
      <c r="G52" s="387"/>
      <c r="H52" s="387"/>
      <c r="I52" s="379"/>
      <c r="J52" s="379"/>
      <c r="K52" s="387"/>
      <c r="L52" s="387"/>
      <c r="M52" s="387"/>
      <c r="N52" s="387"/>
      <c r="O52" s="379"/>
      <c r="P52" s="131"/>
      <c r="R52" s="134"/>
      <c r="S52" s="134"/>
      <c r="T52" s="134"/>
      <c r="U52" s="134"/>
      <c r="V52" s="134"/>
      <c r="W52" s="134"/>
      <c r="X52" s="134"/>
      <c r="Y52" s="134"/>
      <c r="Z52" s="134"/>
      <c r="AA52" s="134"/>
      <c r="AB52" s="134"/>
      <c r="AC52" s="134"/>
      <c r="AD52" s="134"/>
      <c r="AE52" s="134"/>
      <c r="AF52" s="134"/>
      <c r="AG52" s="134"/>
      <c r="AH52" s="134"/>
      <c r="AI52" s="134"/>
    </row>
    <row r="53" spans="1:35" ht="15" customHeight="1">
      <c r="A53" s="393"/>
      <c r="B53" s="378"/>
      <c r="C53" s="378"/>
      <c r="D53" s="379"/>
      <c r="E53" s="387"/>
      <c r="F53" s="387"/>
      <c r="G53" s="387"/>
      <c r="H53" s="387"/>
      <c r="I53" s="379"/>
      <c r="J53" s="379"/>
      <c r="K53" s="387"/>
      <c r="L53" s="387"/>
      <c r="M53" s="387"/>
      <c r="N53" s="387"/>
      <c r="O53" s="379"/>
      <c r="P53" s="131"/>
      <c r="R53" s="134"/>
      <c r="S53" s="134"/>
      <c r="T53" s="134">
        <v>1</v>
      </c>
      <c r="U53" s="134" t="s">
        <v>152</v>
      </c>
      <c r="W53" s="134"/>
      <c r="X53" s="134"/>
      <c r="Y53" s="134"/>
      <c r="Z53" s="134"/>
      <c r="AA53" s="136" t="s">
        <v>153</v>
      </c>
      <c r="AB53" s="134"/>
      <c r="AD53" s="134"/>
      <c r="AE53" s="134"/>
      <c r="AF53" s="134"/>
      <c r="AG53" s="134"/>
      <c r="AH53" s="134"/>
      <c r="AI53" s="134"/>
    </row>
    <row r="54" spans="1:35" ht="15" customHeight="1">
      <c r="A54" s="137"/>
      <c r="B54" s="393"/>
      <c r="C54" s="393"/>
      <c r="D54" s="137"/>
      <c r="E54" s="137"/>
      <c r="F54" s="137"/>
      <c r="G54" s="137"/>
      <c r="H54" s="137"/>
      <c r="I54" s="137"/>
      <c r="J54" s="137"/>
      <c r="K54" s="137"/>
      <c r="L54" s="137"/>
      <c r="M54" s="137"/>
      <c r="N54" s="137"/>
      <c r="O54" s="137"/>
      <c r="P54" s="137"/>
      <c r="R54" s="138"/>
      <c r="S54" s="138"/>
      <c r="T54" s="134"/>
      <c r="U54" s="134" t="s">
        <v>154</v>
      </c>
      <c r="W54" s="134"/>
      <c r="X54" s="134"/>
      <c r="Y54" s="134"/>
      <c r="Z54" s="134"/>
      <c r="AA54" s="134"/>
      <c r="AB54" s="134"/>
      <c r="AD54" s="134"/>
      <c r="AE54" s="134"/>
      <c r="AF54" s="134"/>
      <c r="AG54" s="134"/>
      <c r="AH54" s="134"/>
      <c r="AI54" s="134"/>
    </row>
    <row r="55" spans="1:35" ht="15" customHeight="1">
      <c r="A55" s="378"/>
      <c r="B55" s="393"/>
      <c r="C55" s="387"/>
      <c r="D55" s="378"/>
      <c r="E55" s="378"/>
      <c r="F55" s="378"/>
      <c r="G55" s="378"/>
      <c r="H55" s="378"/>
      <c r="I55" s="378"/>
      <c r="J55" s="378"/>
      <c r="K55" s="378"/>
      <c r="L55" s="378"/>
      <c r="M55" s="378"/>
      <c r="N55" s="378"/>
      <c r="O55" s="378"/>
      <c r="P55" s="82"/>
      <c r="R55" s="138"/>
      <c r="S55" s="138"/>
      <c r="T55" s="134">
        <v>2</v>
      </c>
      <c r="U55" s="134" t="s">
        <v>152</v>
      </c>
      <c r="W55" s="134"/>
      <c r="X55" s="134"/>
      <c r="Y55" s="134"/>
      <c r="Z55" s="134"/>
      <c r="AA55" s="134" t="s">
        <v>155</v>
      </c>
      <c r="AB55" s="134"/>
      <c r="AD55" s="134"/>
      <c r="AE55" s="134"/>
      <c r="AF55" s="134"/>
      <c r="AG55" s="134"/>
      <c r="AH55" s="134"/>
      <c r="AI55" s="134"/>
    </row>
    <row r="56" spans="1:35" ht="13.5" customHeight="1">
      <c r="A56" s="387"/>
      <c r="B56" s="387"/>
      <c r="C56" s="387"/>
      <c r="D56" s="378"/>
      <c r="E56" s="378"/>
      <c r="F56" s="378"/>
      <c r="G56" s="378"/>
      <c r="H56" s="378"/>
      <c r="I56" s="378"/>
      <c r="J56" s="378"/>
      <c r="K56" s="378"/>
      <c r="L56" s="378"/>
      <c r="M56" s="378"/>
      <c r="N56" s="378"/>
      <c r="O56" s="378"/>
      <c r="P56" s="82"/>
      <c r="R56" s="138"/>
      <c r="S56" s="138"/>
      <c r="T56" s="134"/>
      <c r="U56" s="134" t="s">
        <v>156</v>
      </c>
      <c r="W56" s="134"/>
      <c r="X56" s="134"/>
      <c r="Y56" s="134"/>
      <c r="Z56" s="134"/>
      <c r="AA56" s="134"/>
      <c r="AB56" s="134"/>
      <c r="AC56" s="134"/>
      <c r="AD56" s="134"/>
      <c r="AE56" s="134"/>
      <c r="AF56" s="134"/>
      <c r="AG56" s="134"/>
      <c r="AH56" s="134"/>
      <c r="AI56" s="134"/>
    </row>
    <row r="57" spans="1:35" ht="28.5" customHeight="1">
      <c r="A57" s="387"/>
      <c r="B57" s="387"/>
      <c r="C57" s="387"/>
      <c r="D57" s="378"/>
      <c r="E57" s="378"/>
      <c r="F57" s="378"/>
      <c r="G57" s="378"/>
      <c r="H57" s="378"/>
      <c r="I57" s="378"/>
      <c r="J57" s="378"/>
      <c r="K57" s="378"/>
      <c r="L57" s="378"/>
      <c r="M57" s="378"/>
      <c r="N57" s="378"/>
      <c r="O57" s="378"/>
      <c r="P57" s="82"/>
      <c r="R57" s="138"/>
      <c r="S57" s="138"/>
      <c r="T57" s="134"/>
      <c r="U57" s="134"/>
      <c r="V57" s="134"/>
      <c r="W57" s="134"/>
      <c r="X57" s="134"/>
      <c r="Y57" s="134"/>
      <c r="Z57" s="134"/>
      <c r="AA57" s="134"/>
      <c r="AB57" s="134"/>
      <c r="AC57" s="134"/>
      <c r="AD57" s="134"/>
      <c r="AE57" s="134"/>
      <c r="AF57" s="134"/>
      <c r="AG57" s="134"/>
      <c r="AH57" s="134"/>
      <c r="AI57" s="134"/>
    </row>
    <row r="58" spans="1:35" ht="22.5" customHeight="1">
      <c r="A58" s="139"/>
      <c r="B58" s="393"/>
      <c r="C58" s="393"/>
      <c r="D58" s="82"/>
      <c r="E58" s="82"/>
      <c r="F58" s="82"/>
      <c r="G58" s="82"/>
      <c r="H58" s="82"/>
      <c r="I58" s="82"/>
      <c r="J58" s="82"/>
      <c r="K58" s="82"/>
      <c r="L58" s="82"/>
      <c r="M58" s="82"/>
      <c r="N58" s="82"/>
      <c r="O58" s="82"/>
      <c r="P58" s="82"/>
      <c r="R58" s="134"/>
      <c r="S58" s="134"/>
      <c r="T58" s="134"/>
      <c r="U58" s="134"/>
      <c r="V58" s="134"/>
      <c r="W58" s="134"/>
      <c r="X58" s="134"/>
      <c r="Y58" s="134"/>
      <c r="Z58" s="140" t="s">
        <v>157</v>
      </c>
      <c r="AA58" s="141"/>
      <c r="AB58" s="141"/>
      <c r="AC58" s="141"/>
      <c r="AD58" s="141"/>
      <c r="AE58" s="141"/>
      <c r="AF58" s="141"/>
      <c r="AG58" s="141"/>
      <c r="AH58" s="141"/>
      <c r="AI58" s="141"/>
    </row>
  </sheetData>
  <sheetProtection/>
  <mergeCells count="88">
    <mergeCell ref="N55:N57"/>
    <mergeCell ref="O55:O57"/>
    <mergeCell ref="B58:C58"/>
    <mergeCell ref="R40:V40"/>
    <mergeCell ref="J55:J57"/>
    <mergeCell ref="K55:K57"/>
    <mergeCell ref="L55:L57"/>
    <mergeCell ref="M55:M57"/>
    <mergeCell ref="F55:F57"/>
    <mergeCell ref="G55:G57"/>
    <mergeCell ref="H55:H57"/>
    <mergeCell ref="I55:I57"/>
    <mergeCell ref="A55:A57"/>
    <mergeCell ref="B55:C57"/>
    <mergeCell ref="D55:D57"/>
    <mergeCell ref="E55:E57"/>
    <mergeCell ref="O50:O53"/>
    <mergeCell ref="B54:C54"/>
    <mergeCell ref="I50:I53"/>
    <mergeCell ref="J50:J53"/>
    <mergeCell ref="K50:K53"/>
    <mergeCell ref="L50:L53"/>
    <mergeCell ref="E50:E53"/>
    <mergeCell ref="F50:F53"/>
    <mergeCell ref="G50:G53"/>
    <mergeCell ref="H50:H53"/>
    <mergeCell ref="M50:M53"/>
    <mergeCell ref="N50:N53"/>
    <mergeCell ref="Q42:Q46"/>
    <mergeCell ref="X42:AA42"/>
    <mergeCell ref="X43:AA43"/>
    <mergeCell ref="R45:AD46"/>
    <mergeCell ref="A48:N48"/>
    <mergeCell ref="A49:A53"/>
    <mergeCell ref="B49:C53"/>
    <mergeCell ref="D49:I49"/>
    <mergeCell ref="J49:O49"/>
    <mergeCell ref="D50:D53"/>
    <mergeCell ref="X38:AA38"/>
    <mergeCell ref="AE38:AF38"/>
    <mergeCell ref="Q39:Q41"/>
    <mergeCell ref="X39:AA39"/>
    <mergeCell ref="X40:AA40"/>
    <mergeCell ref="AE40:AF40"/>
    <mergeCell ref="X41:AA41"/>
    <mergeCell ref="X34:AA34"/>
    <mergeCell ref="X35:AA35"/>
    <mergeCell ref="Q2:Q38"/>
    <mergeCell ref="X26:AC26"/>
    <mergeCell ref="R28:T28"/>
    <mergeCell ref="R30:U30"/>
    <mergeCell ref="R31:T31"/>
    <mergeCell ref="U31:X31"/>
    <mergeCell ref="X36:AA36"/>
    <mergeCell ref="X37:AA37"/>
    <mergeCell ref="X19:AC19"/>
    <mergeCell ref="R21:S21"/>
    <mergeCell ref="X21:AB21"/>
    <mergeCell ref="X22:AC23"/>
    <mergeCell ref="R25:S25"/>
    <mergeCell ref="J33:P33"/>
    <mergeCell ref="X33:AA33"/>
    <mergeCell ref="AG11:AI12"/>
    <mergeCell ref="R9:S10"/>
    <mergeCell ref="T9:Z10"/>
    <mergeCell ref="X14:AB15"/>
    <mergeCell ref="X16:AB17"/>
    <mergeCell ref="J18:P18"/>
    <mergeCell ref="Y5:AB5"/>
    <mergeCell ref="V6:Y6"/>
    <mergeCell ref="AG6:AI6"/>
    <mergeCell ref="AE9:AI9"/>
    <mergeCell ref="A10:B10"/>
    <mergeCell ref="D10:P12"/>
    <mergeCell ref="AE10:AI10"/>
    <mergeCell ref="R11:S12"/>
    <mergeCell ref="T11:Y12"/>
    <mergeCell ref="AE11:AF12"/>
    <mergeCell ref="A1:P1"/>
    <mergeCell ref="R1:AI2"/>
    <mergeCell ref="I2:N2"/>
    <mergeCell ref="I3:N3"/>
    <mergeCell ref="R3:AI3"/>
    <mergeCell ref="J8:P8"/>
    <mergeCell ref="R8:S8"/>
    <mergeCell ref="T8:Y8"/>
    <mergeCell ref="I4:N4"/>
    <mergeCell ref="R4:AI4"/>
  </mergeCells>
  <printOptions/>
  <pageMargins left="0.75" right="0.75" top="0.54" bottom="0.55" header="0.5" footer="0.5"/>
  <pageSetup horizontalDpi="600" verticalDpi="600" orientation="portrait" paperSize="5" r:id="rId2"/>
  <drawing r:id="rId1"/>
</worksheet>
</file>

<file path=xl/worksheets/sheet6.xml><?xml version="1.0" encoding="utf-8"?>
<worksheet xmlns="http://schemas.openxmlformats.org/spreadsheetml/2006/main" xmlns:r="http://schemas.openxmlformats.org/officeDocument/2006/relationships">
  <sheetPr codeName="Sheet6">
    <tabColor indexed="11"/>
  </sheetPr>
  <dimension ref="A1:K37"/>
  <sheetViews>
    <sheetView view="pageBreakPreview" zoomScaleSheetLayoutView="100" zoomScalePageLayoutView="0" workbookViewId="0" topLeftCell="A2">
      <selection activeCell="C5" sqref="C5:E5"/>
    </sheetView>
  </sheetViews>
  <sheetFormatPr defaultColWidth="9.140625" defaultRowHeight="12.75"/>
  <cols>
    <col min="1" max="1" width="4.140625" style="1" customWidth="1"/>
    <col min="2" max="2" width="19.421875" style="1" customWidth="1"/>
    <col min="3" max="3" width="16.28125" style="0" customWidth="1"/>
    <col min="4" max="4" width="13.421875" style="38" customWidth="1"/>
    <col min="5" max="5" width="14.8515625" style="2" customWidth="1"/>
    <col min="6" max="6" width="10.140625" style="2" customWidth="1"/>
    <col min="7" max="7" width="10.57421875" style="1" customWidth="1"/>
    <col min="8" max="8" width="13.421875" style="35" customWidth="1"/>
  </cols>
  <sheetData>
    <row r="1" spans="1:8" s="24" customFormat="1" ht="52.5" customHeight="1">
      <c r="A1" s="435" t="s">
        <v>178</v>
      </c>
      <c r="B1" s="435"/>
      <c r="C1" s="435"/>
      <c r="D1" s="435"/>
      <c r="E1" s="435"/>
      <c r="F1" s="435"/>
      <c r="G1" s="435"/>
      <c r="H1" s="435"/>
    </row>
    <row r="2" spans="1:8" s="24" customFormat="1" ht="23.25" customHeight="1">
      <c r="A2" s="149"/>
      <c r="B2" s="149"/>
      <c r="C2" s="149"/>
      <c r="D2" s="149"/>
      <c r="E2" s="149"/>
      <c r="F2" s="149"/>
      <c r="G2" s="149"/>
      <c r="H2" s="149"/>
    </row>
    <row r="3" spans="1:8" s="11" customFormat="1" ht="49.5" customHeight="1">
      <c r="A3" s="430" t="str">
        <f>Sheet4!H69</f>
        <v> Interest calculation on DA/IR/PRC-2010 arrears adjusted  in to the  C.S.S. account up to May-2013 as per the G.O.No. 22 Finance (Pen-I) Dept., Dt. 22-01-2013 and  Govt. Cir. Memo No. 4966/44/A2/Pen-I/2013 Dt. 23-04-2013.</v>
      </c>
      <c r="B3" s="431"/>
      <c r="C3" s="431"/>
      <c r="D3" s="431"/>
      <c r="E3" s="431"/>
      <c r="F3" s="431"/>
      <c r="G3" s="431"/>
      <c r="H3" s="431"/>
    </row>
    <row r="4" spans="1:8" s="11" customFormat="1" ht="23.25" customHeight="1">
      <c r="A4" s="412" t="s">
        <v>29</v>
      </c>
      <c r="B4" s="412"/>
      <c r="C4" s="41">
        <f>'CSS DATA'!I4</f>
        <v>1235454</v>
      </c>
      <c r="D4" s="37"/>
      <c r="E4" s="22"/>
      <c r="F4" s="22"/>
      <c r="G4" s="23"/>
      <c r="H4" s="23"/>
    </row>
    <row r="5" spans="1:8" s="11" customFormat="1" ht="24.75" customHeight="1">
      <c r="A5" s="418" t="s">
        <v>30</v>
      </c>
      <c r="B5" s="418"/>
      <c r="C5" s="411" t="str">
        <f>'CSS DATA'!D4</f>
        <v>P.SRIDHAR</v>
      </c>
      <c r="D5" s="411"/>
      <c r="E5" s="411"/>
      <c r="F5" s="22"/>
      <c r="G5" s="23"/>
      <c r="H5" s="23"/>
    </row>
    <row r="6" spans="1:8" s="11" customFormat="1" ht="22.5" customHeight="1">
      <c r="A6" s="412" t="s">
        <v>31</v>
      </c>
      <c r="B6" s="412"/>
      <c r="C6" s="411" t="str">
        <f>'CSS DATA'!D5</f>
        <v>P.E.T</v>
      </c>
      <c r="D6" s="411"/>
      <c r="E6" s="411"/>
      <c r="F6" s="22"/>
      <c r="G6" s="23"/>
      <c r="H6" s="23"/>
    </row>
    <row r="7" spans="1:8" s="11" customFormat="1" ht="33.75" customHeight="1">
      <c r="A7" s="412" t="s">
        <v>32</v>
      </c>
      <c r="B7" s="412"/>
      <c r="C7" s="410" t="str">
        <f>'CSS DATA'!D6</f>
        <v>Z.P.H.S MANGALAM TRENDS</v>
      </c>
      <c r="D7" s="433"/>
      <c r="E7" s="433"/>
      <c r="F7" s="433"/>
      <c r="G7" s="433"/>
      <c r="H7" s="22"/>
    </row>
    <row r="8" spans="1:8" s="11" customFormat="1" ht="23.25" customHeight="1">
      <c r="A8" s="412" t="s">
        <v>33</v>
      </c>
      <c r="B8" s="412"/>
      <c r="C8" s="434">
        <f>'CSS DATA'!H5</f>
        <v>110010737838</v>
      </c>
      <c r="D8" s="434"/>
      <c r="E8" s="22"/>
      <c r="F8" s="22"/>
      <c r="G8" s="23"/>
      <c r="H8" s="23"/>
    </row>
    <row r="9" spans="1:8" s="11" customFormat="1" ht="15.75">
      <c r="A9" s="432"/>
      <c r="B9" s="432"/>
      <c r="C9" s="27"/>
      <c r="D9" s="36"/>
      <c r="E9" s="21"/>
      <c r="F9" s="21"/>
      <c r="G9" s="21"/>
      <c r="H9" s="21"/>
    </row>
    <row r="10" spans="1:8" s="11" customFormat="1" ht="15.75">
      <c r="A10" s="429"/>
      <c r="B10" s="429"/>
      <c r="C10" s="429"/>
      <c r="D10" s="429"/>
      <c r="E10" s="429"/>
      <c r="F10" s="429"/>
      <c r="G10" s="429"/>
      <c r="H10" s="429"/>
    </row>
    <row r="11" spans="1:8" s="25" customFormat="1" ht="56.25" customHeight="1">
      <c r="A11" s="39" t="s">
        <v>0</v>
      </c>
      <c r="B11" s="39" t="s">
        <v>34</v>
      </c>
      <c r="C11" s="39" t="s">
        <v>35</v>
      </c>
      <c r="D11" s="40" t="s">
        <v>36</v>
      </c>
      <c r="E11" s="39" t="s">
        <v>39</v>
      </c>
      <c r="F11" s="39" t="s">
        <v>13</v>
      </c>
      <c r="G11" s="39" t="s">
        <v>37</v>
      </c>
      <c r="H11" s="39" t="s">
        <v>16</v>
      </c>
    </row>
    <row r="12" spans="1:8" ht="19.5" customHeight="1">
      <c r="A12" s="4">
        <v>1</v>
      </c>
      <c r="B12" s="28">
        <f>Sheet4!H3</f>
        <v>39753</v>
      </c>
      <c r="C12" s="30" t="str">
        <f>'CSS DATA'!D14</f>
        <v>3818 Dt.27-11-08</v>
      </c>
      <c r="D12" s="236">
        <f>Sheet4!J3</f>
        <v>1300</v>
      </c>
      <c r="E12" s="28" t="str">
        <f>Sheet4!I3</f>
        <v>May-2013</v>
      </c>
      <c r="F12" s="161">
        <f>Sheet4!M3</f>
        <v>54</v>
      </c>
      <c r="G12" s="9" t="str">
        <f>Sheet4!K3</f>
        <v>8%</v>
      </c>
      <c r="H12" s="236">
        <f>Sheet4!N3</f>
        <v>468</v>
      </c>
    </row>
    <row r="13" spans="1:8" ht="19.5" customHeight="1">
      <c r="A13" s="4">
        <v>2</v>
      </c>
      <c r="B13" s="28">
        <f>Sheet4!H4</f>
        <v>39904</v>
      </c>
      <c r="C13" s="30" t="str">
        <f>'CSS DATA'!D15</f>
        <v>0246 Dt.18-04-09</v>
      </c>
      <c r="D13" s="236">
        <f>Sheet4!J4</f>
        <v>1426</v>
      </c>
      <c r="E13" s="28" t="str">
        <f>Sheet4!I4</f>
        <v>May-2013</v>
      </c>
      <c r="F13" s="161">
        <f>Sheet4!M4</f>
        <v>49</v>
      </c>
      <c r="G13" s="9" t="str">
        <f>Sheet4!K4</f>
        <v>8%</v>
      </c>
      <c r="H13" s="236">
        <f>Sheet4!N4</f>
        <v>466</v>
      </c>
    </row>
    <row r="14" spans="1:11" ht="19.5" customHeight="1">
      <c r="A14" s="4">
        <v>3</v>
      </c>
      <c r="B14" s="28">
        <f>Sheet4!H5</f>
        <v>39995</v>
      </c>
      <c r="C14" s="30" t="str">
        <f>'CSS DATA'!D16</f>
        <v>1993 Dt.18-07.09</v>
      </c>
      <c r="D14" s="236">
        <f>Sheet4!J5</f>
        <v>1058</v>
      </c>
      <c r="E14" s="28" t="str">
        <f>Sheet4!I5</f>
        <v>May-2013</v>
      </c>
      <c r="F14" s="161">
        <f>Sheet4!M5</f>
        <v>46</v>
      </c>
      <c r="G14" s="9" t="str">
        <f>Sheet4!K5</f>
        <v>8%</v>
      </c>
      <c r="H14" s="236">
        <f>Sheet4!N5</f>
        <v>324</v>
      </c>
      <c r="K14" s="67"/>
    </row>
    <row r="15" spans="1:11" ht="19.5" customHeight="1">
      <c r="A15" s="4">
        <v>4</v>
      </c>
      <c r="B15" s="28">
        <f>Sheet4!H6</f>
        <v>40118</v>
      </c>
      <c r="C15" s="30" t="str">
        <f>'CSS DATA'!D17</f>
        <v>4431 Dt.27-11-09</v>
      </c>
      <c r="D15" s="236">
        <f>Sheet4!J6</f>
        <v>1710</v>
      </c>
      <c r="E15" s="28" t="str">
        <f>Sheet4!I6</f>
        <v>May-2013</v>
      </c>
      <c r="F15" s="161">
        <f>Sheet4!M6</f>
        <v>42</v>
      </c>
      <c r="G15" s="9" t="str">
        <f>Sheet4!K6</f>
        <v>8%</v>
      </c>
      <c r="H15" s="236">
        <f>Sheet4!N6</f>
        <v>479</v>
      </c>
      <c r="K15" s="67"/>
    </row>
    <row r="16" spans="1:11" ht="19.5" customHeight="1">
      <c r="A16" s="4">
        <v>5</v>
      </c>
      <c r="B16" s="28">
        <f>Sheet4!H7</f>
        <v>40360</v>
      </c>
      <c r="C16" s="30" t="str">
        <f>'CSS DATA'!D18</f>
        <v>10903 Dt.19-07-10</v>
      </c>
      <c r="D16" s="236">
        <f>Sheet4!J7</f>
        <v>2434</v>
      </c>
      <c r="E16" s="28" t="str">
        <f>Sheet4!I7</f>
        <v>May-2013</v>
      </c>
      <c r="F16" s="161">
        <f>Sheet4!M7</f>
        <v>34</v>
      </c>
      <c r="G16" s="9" t="str">
        <f>Sheet4!K7</f>
        <v>8%</v>
      </c>
      <c r="H16" s="236">
        <f>Sheet4!N7</f>
        <v>552</v>
      </c>
      <c r="K16" s="67"/>
    </row>
    <row r="17" spans="1:11" ht="19.5" customHeight="1">
      <c r="A17" s="4">
        <v>6</v>
      </c>
      <c r="B17" s="28">
        <f>Sheet4!H8</f>
        <v>40360</v>
      </c>
      <c r="C17" s="30" t="str">
        <f>'CSS DATA'!D19</f>
        <v>12642 Dt.19-07-10</v>
      </c>
      <c r="D17" s="236">
        <f>Sheet4!J8</f>
        <v>4233</v>
      </c>
      <c r="E17" s="28" t="str">
        <f>Sheet4!I8</f>
        <v>May-2013</v>
      </c>
      <c r="F17" s="161">
        <f>Sheet4!M8</f>
        <v>34</v>
      </c>
      <c r="G17" s="9" t="str">
        <f>Sheet4!K8</f>
        <v>8%</v>
      </c>
      <c r="H17" s="236">
        <f>Sheet4!N8</f>
        <v>959</v>
      </c>
      <c r="K17" s="67"/>
    </row>
    <row r="18" spans="1:11" ht="19.5" customHeight="1">
      <c r="A18" s="4">
        <v>7</v>
      </c>
      <c r="B18" s="28">
        <f>Sheet4!H9</f>
        <v>40513</v>
      </c>
      <c r="C18" s="30" t="str">
        <f>'CSS DATA'!D20</f>
        <v>25748 Dt.23-12-10</v>
      </c>
      <c r="D18" s="236">
        <f>Sheet4!J9</f>
        <v>4935</v>
      </c>
      <c r="E18" s="28" t="str">
        <f>Sheet4!I9</f>
        <v>May-2013</v>
      </c>
      <c r="F18" s="161">
        <f>Sheet4!M9</f>
        <v>29</v>
      </c>
      <c r="G18" s="9" t="str">
        <f>Sheet4!K9</f>
        <v>8%</v>
      </c>
      <c r="H18" s="236">
        <f>Sheet4!N9</f>
        <v>954</v>
      </c>
      <c r="K18" s="67"/>
    </row>
    <row r="19" spans="1:11" ht="19.5" customHeight="1">
      <c r="A19" s="4">
        <v>8</v>
      </c>
      <c r="B19" s="28">
        <f>Sheet4!H10</f>
        <v>40695</v>
      </c>
      <c r="C19" s="30" t="str">
        <f>'CSS DATA'!D21</f>
        <v>6474 Dt.28-06-11</v>
      </c>
      <c r="D19" s="236">
        <f>Sheet4!J10</f>
        <v>2172</v>
      </c>
      <c r="E19" s="28" t="str">
        <f>Sheet4!I10</f>
        <v>May-2013</v>
      </c>
      <c r="F19" s="161">
        <f>Sheet4!M10</f>
        <v>23</v>
      </c>
      <c r="G19" s="9" t="str">
        <f>Sheet4!K10</f>
        <v>8%</v>
      </c>
      <c r="H19" s="236">
        <f>Sheet4!N10</f>
        <v>333</v>
      </c>
      <c r="K19" s="67"/>
    </row>
    <row r="20" spans="1:11" ht="19.5" customHeight="1">
      <c r="A20" s="4">
        <v>9</v>
      </c>
      <c r="B20" s="28">
        <f>Sheet4!H11</f>
        <v>40940</v>
      </c>
      <c r="C20" s="30" t="str">
        <f>'CSS DATA'!D22</f>
        <v>27357 Dt.13-02-12</v>
      </c>
      <c r="D20" s="236">
        <f>Sheet4!J11</f>
        <v>2560</v>
      </c>
      <c r="E20" s="28" t="str">
        <f>Sheet4!I11</f>
        <v>May-2013</v>
      </c>
      <c r="F20" s="161">
        <f>Sheet4!M11</f>
        <v>15</v>
      </c>
      <c r="G20" s="9" t="str">
        <f>Sheet4!K11</f>
        <v>8%</v>
      </c>
      <c r="H20" s="236">
        <f>Sheet4!N11</f>
        <v>256</v>
      </c>
      <c r="K20" s="67"/>
    </row>
    <row r="21" spans="1:11" ht="19.5" customHeight="1">
      <c r="A21" s="4">
        <v>10</v>
      </c>
      <c r="B21" s="28">
        <f>Sheet4!H12</f>
        <v>41091</v>
      </c>
      <c r="C21" s="30" t="str">
        <f>'CSS DATA'!D23</f>
        <v>7599 Dt.12-07-12</v>
      </c>
      <c r="D21" s="236">
        <f>Sheet4!J12</f>
        <v>2708</v>
      </c>
      <c r="E21" s="28" t="str">
        <f>Sheet4!I12</f>
        <v>May-2013</v>
      </c>
      <c r="F21" s="161">
        <f>Sheet4!M12</f>
        <v>10</v>
      </c>
      <c r="G21" s="9" t="str">
        <f>Sheet4!K12</f>
        <v>8%</v>
      </c>
      <c r="H21" s="236">
        <f>Sheet4!N12</f>
        <v>181</v>
      </c>
      <c r="K21" s="67"/>
    </row>
    <row r="22" spans="1:11" ht="19.5" customHeight="1">
      <c r="A22" s="4">
        <v>11</v>
      </c>
      <c r="B22" s="28" t="str">
        <f>Sheet4!H13</f>
        <v>-</v>
      </c>
      <c r="C22" s="30">
        <f>'CSS DATA'!D24</f>
        <v>0</v>
      </c>
      <c r="D22" s="236">
        <f>Sheet4!J13</f>
        <v>0</v>
      </c>
      <c r="E22" s="28" t="str">
        <f>Sheet4!I13</f>
        <v>-</v>
      </c>
      <c r="F22" s="161" t="str">
        <f>Sheet4!M13</f>
        <v>-</v>
      </c>
      <c r="G22" s="9" t="str">
        <f>Sheet4!K13</f>
        <v>-</v>
      </c>
      <c r="H22" s="236">
        <f>Sheet4!N13</f>
        <v>0</v>
      </c>
      <c r="K22" s="67"/>
    </row>
    <row r="23" spans="1:11" ht="19.5" customHeight="1">
      <c r="A23" s="4">
        <v>12</v>
      </c>
      <c r="B23" s="28" t="str">
        <f>Sheet4!H14</f>
        <v>-</v>
      </c>
      <c r="C23" s="30">
        <f>'CSS DATA'!D25</f>
        <v>0</v>
      </c>
      <c r="D23" s="236">
        <f>Sheet4!J14</f>
        <v>0</v>
      </c>
      <c r="E23" s="28" t="str">
        <f>Sheet4!I14</f>
        <v>-</v>
      </c>
      <c r="F23" s="161" t="str">
        <f>Sheet4!M14</f>
        <v>-</v>
      </c>
      <c r="G23" s="9" t="str">
        <f>Sheet4!K14</f>
        <v>-</v>
      </c>
      <c r="H23" s="236">
        <f>Sheet4!N14</f>
        <v>0</v>
      </c>
      <c r="K23" s="67"/>
    </row>
    <row r="24" spans="1:8" ht="19.5" customHeight="1">
      <c r="A24" s="4">
        <v>13</v>
      </c>
      <c r="B24" s="28" t="str">
        <f>Sheet4!H15</f>
        <v>-</v>
      </c>
      <c r="C24" s="30">
        <f>'CSS DATA'!D26</f>
        <v>0</v>
      </c>
      <c r="D24" s="236">
        <f>Sheet4!J15</f>
        <v>0</v>
      </c>
      <c r="E24" s="28" t="str">
        <f>Sheet4!I15</f>
        <v>-</v>
      </c>
      <c r="F24" s="161" t="str">
        <f>Sheet4!M15</f>
        <v>-</v>
      </c>
      <c r="G24" s="9" t="str">
        <f>Sheet4!K15</f>
        <v>-</v>
      </c>
      <c r="H24" s="236">
        <f>Sheet4!N15</f>
        <v>0</v>
      </c>
    </row>
    <row r="25" spans="1:8" ht="19.5" customHeight="1">
      <c r="A25" s="4">
        <v>14</v>
      </c>
      <c r="B25" s="28" t="str">
        <f>Sheet4!H16</f>
        <v>-</v>
      </c>
      <c r="C25" s="30">
        <f>'CSS DATA'!D27</f>
        <v>0</v>
      </c>
      <c r="D25" s="236">
        <f>Sheet4!J16</f>
        <v>0</v>
      </c>
      <c r="E25" s="28" t="str">
        <f>Sheet4!I16</f>
        <v>-</v>
      </c>
      <c r="F25" s="161" t="str">
        <f>Sheet4!M16</f>
        <v>-</v>
      </c>
      <c r="G25" s="9" t="str">
        <f>Sheet4!K16</f>
        <v>-</v>
      </c>
      <c r="H25" s="236">
        <f>Sheet4!N16</f>
        <v>0</v>
      </c>
    </row>
    <row r="26" spans="1:8" ht="19.5" customHeight="1">
      <c r="A26" s="4">
        <v>15</v>
      </c>
      <c r="B26" s="28" t="str">
        <f>Sheet4!H17</f>
        <v>-</v>
      </c>
      <c r="C26" s="30">
        <f>'CSS DATA'!D28</f>
        <v>0</v>
      </c>
      <c r="D26" s="236">
        <f>Sheet4!J17</f>
        <v>0</v>
      </c>
      <c r="E26" s="28" t="str">
        <f>Sheet4!I17</f>
        <v>-</v>
      </c>
      <c r="F26" s="161" t="str">
        <f>Sheet4!M17</f>
        <v>-</v>
      </c>
      <c r="G26" s="9" t="str">
        <f>Sheet4!K17</f>
        <v>-</v>
      </c>
      <c r="H26" s="236">
        <f>Sheet4!N17</f>
        <v>0</v>
      </c>
    </row>
    <row r="27" spans="1:8" ht="19.5" customHeight="1">
      <c r="A27" s="4">
        <v>16</v>
      </c>
      <c r="B27" s="28" t="str">
        <f>Sheet4!H18</f>
        <v>-</v>
      </c>
      <c r="C27" s="30">
        <f>'CSS DATA'!D29</f>
        <v>0</v>
      </c>
      <c r="D27" s="236">
        <f>Sheet4!J18</f>
        <v>0</v>
      </c>
      <c r="E27" s="28" t="str">
        <f>Sheet4!I18</f>
        <v>-</v>
      </c>
      <c r="F27" s="161" t="str">
        <f>Sheet4!M18</f>
        <v>-</v>
      </c>
      <c r="G27" s="9" t="str">
        <f>Sheet4!K18</f>
        <v>-</v>
      </c>
      <c r="H27" s="236">
        <f>Sheet4!N18</f>
        <v>0</v>
      </c>
    </row>
    <row r="28" spans="1:8" ht="19.5" customHeight="1">
      <c r="A28" s="4">
        <v>17</v>
      </c>
      <c r="B28" s="28" t="str">
        <f>Sheet4!H19</f>
        <v>-</v>
      </c>
      <c r="C28" s="30">
        <f>'CSS DATA'!D30</f>
        <v>0</v>
      </c>
      <c r="D28" s="236">
        <f>Sheet4!J19</f>
        <v>0</v>
      </c>
      <c r="E28" s="28" t="str">
        <f>Sheet4!I19</f>
        <v>-</v>
      </c>
      <c r="F28" s="161" t="str">
        <f>Sheet4!M19</f>
        <v>-</v>
      </c>
      <c r="G28" s="9" t="str">
        <f>Sheet4!K19</f>
        <v>-</v>
      </c>
      <c r="H28" s="236">
        <f>Sheet4!N19</f>
        <v>0</v>
      </c>
    </row>
    <row r="29" spans="1:8" ht="19.5" customHeight="1">
      <c r="A29" s="4">
        <v>18</v>
      </c>
      <c r="B29" s="28" t="str">
        <f>Sheet4!H20</f>
        <v>-</v>
      </c>
      <c r="C29" s="30">
        <f>'CSS DATA'!D31</f>
        <v>0</v>
      </c>
      <c r="D29" s="236">
        <f>Sheet4!J20</f>
        <v>0</v>
      </c>
      <c r="E29" s="28" t="str">
        <f>Sheet4!I20</f>
        <v>-</v>
      </c>
      <c r="F29" s="161" t="str">
        <f>Sheet4!M20</f>
        <v>-</v>
      </c>
      <c r="G29" s="9" t="str">
        <f>Sheet4!K20</f>
        <v>-</v>
      </c>
      <c r="H29" s="236">
        <f>Sheet4!N20</f>
        <v>0</v>
      </c>
    </row>
    <row r="30" spans="1:8" ht="19.5" customHeight="1">
      <c r="A30" s="4">
        <v>19</v>
      </c>
      <c r="B30" s="28" t="str">
        <f>Sheet4!H21</f>
        <v>-</v>
      </c>
      <c r="C30" s="30">
        <f>'CSS DATA'!D32</f>
        <v>0</v>
      </c>
      <c r="D30" s="236">
        <f>Sheet4!J21</f>
        <v>0</v>
      </c>
      <c r="E30" s="28" t="str">
        <f>Sheet4!I21</f>
        <v>-</v>
      </c>
      <c r="F30" s="161" t="str">
        <f>Sheet4!M21</f>
        <v>-</v>
      </c>
      <c r="G30" s="9" t="str">
        <f>Sheet4!K21</f>
        <v>-</v>
      </c>
      <c r="H30" s="236">
        <f>Sheet4!N21</f>
        <v>0</v>
      </c>
    </row>
    <row r="31" spans="1:8" ht="19.5" customHeight="1">
      <c r="A31" s="4">
        <v>20</v>
      </c>
      <c r="B31" s="28" t="str">
        <f>Sheet4!H22</f>
        <v>-</v>
      </c>
      <c r="C31" s="30">
        <f>'CSS DATA'!D33</f>
        <v>0</v>
      </c>
      <c r="D31" s="236">
        <f>Sheet4!J22</f>
        <v>0</v>
      </c>
      <c r="E31" s="28" t="str">
        <f>Sheet4!I22</f>
        <v>-</v>
      </c>
      <c r="F31" s="161" t="str">
        <f>Sheet4!M22</f>
        <v>-</v>
      </c>
      <c r="G31" s="9" t="str">
        <f>Sheet4!K22</f>
        <v>-</v>
      </c>
      <c r="H31" s="236">
        <f>Sheet4!N22</f>
        <v>0</v>
      </c>
    </row>
    <row r="32" spans="1:8" s="7" customFormat="1" ht="19.5" customHeight="1">
      <c r="A32" s="8"/>
      <c r="B32" s="8" t="s">
        <v>1</v>
      </c>
      <c r="C32" s="4"/>
      <c r="D32" s="237">
        <f>SUM(D12:D31)</f>
        <v>24536</v>
      </c>
      <c r="E32" s="10"/>
      <c r="F32" s="162"/>
      <c r="G32" s="8"/>
      <c r="H32" s="237">
        <f>SUM(H12:H31)</f>
        <v>4972</v>
      </c>
    </row>
    <row r="36" ht="15">
      <c r="F36" s="65" t="str">
        <f>Proceddings!E44</f>
        <v>HEADMASTER</v>
      </c>
    </row>
    <row r="37" ht="15">
      <c r="F37" s="65" t="str">
        <f>Proceddings!E45</f>
        <v>ZPHS MANGALAM TRENDS</v>
      </c>
    </row>
  </sheetData>
  <sheetProtection password="C7F8" sheet="1" objects="1" scenarios="1" selectLockedCells="1" selectUnlockedCells="1"/>
  <mergeCells count="13">
    <mergeCell ref="C6:E6"/>
    <mergeCell ref="C5:E5"/>
    <mergeCell ref="A1:H1"/>
    <mergeCell ref="A10:H10"/>
    <mergeCell ref="A8:B8"/>
    <mergeCell ref="A3:H3"/>
    <mergeCell ref="A4:B4"/>
    <mergeCell ref="A9:B9"/>
    <mergeCell ref="A5:B5"/>
    <mergeCell ref="A6:B6"/>
    <mergeCell ref="A7:B7"/>
    <mergeCell ref="C7:G7"/>
    <mergeCell ref="C8:D8"/>
  </mergeCells>
  <printOptions/>
  <pageMargins left="0.49" right="0.54" top="1.31" bottom="0.57" header="0.5" footer="0.5"/>
  <pageSetup horizontalDpi="120" verticalDpi="120" orientation="portrait" paperSize="5" scale="95" r:id="rId1"/>
</worksheet>
</file>

<file path=xl/worksheets/sheet7.xml><?xml version="1.0" encoding="utf-8"?>
<worksheet xmlns="http://schemas.openxmlformats.org/spreadsheetml/2006/main" xmlns:r="http://schemas.openxmlformats.org/officeDocument/2006/relationships">
  <sheetPr codeName="Sheet7">
    <tabColor indexed="10"/>
  </sheetPr>
  <dimension ref="A1:G31"/>
  <sheetViews>
    <sheetView zoomScalePageLayoutView="0" workbookViewId="0" topLeftCell="A1">
      <selection activeCell="E28" sqref="E28"/>
    </sheetView>
  </sheetViews>
  <sheetFormatPr defaultColWidth="9.140625" defaultRowHeight="12.75"/>
  <cols>
    <col min="1" max="1" width="10.140625" style="14" customWidth="1"/>
    <col min="2" max="2" width="19.140625" style="12" customWidth="1"/>
    <col min="3" max="3" width="17.00390625" style="1" customWidth="1"/>
    <col min="4" max="4" width="17.7109375" style="1" customWidth="1"/>
    <col min="5" max="5" width="17.8515625" style="1" customWidth="1"/>
    <col min="6" max="6" width="13.8515625" style="1" customWidth="1"/>
    <col min="7" max="7" width="15.00390625" style="3" customWidth="1"/>
    <col min="8" max="9" width="9.140625" style="1" customWidth="1"/>
  </cols>
  <sheetData>
    <row r="1" spans="1:7" ht="15" customHeight="1">
      <c r="A1" s="436" t="s">
        <v>182</v>
      </c>
      <c r="B1" s="436"/>
      <c r="C1" s="436"/>
      <c r="D1" s="436"/>
      <c r="E1" s="436"/>
      <c r="F1" s="436"/>
      <c r="G1" s="436"/>
    </row>
    <row r="2" spans="1:7" ht="15" customHeight="1">
      <c r="A2" s="436" t="s">
        <v>183</v>
      </c>
      <c r="B2" s="436"/>
      <c r="C2" s="436"/>
      <c r="D2" s="436"/>
      <c r="E2" s="436"/>
      <c r="F2" s="436"/>
      <c r="G2" s="436"/>
    </row>
    <row r="3" spans="1:7" ht="15" customHeight="1">
      <c r="A3" s="439" t="s">
        <v>186</v>
      </c>
      <c r="B3" s="439"/>
      <c r="C3" s="439"/>
      <c r="D3" s="439"/>
      <c r="E3" s="439"/>
      <c r="F3" s="439"/>
      <c r="G3" s="439"/>
    </row>
    <row r="4" spans="1:7" ht="21.75" customHeight="1">
      <c r="A4" s="154" t="s">
        <v>187</v>
      </c>
      <c r="B4" s="437"/>
      <c r="C4" s="437"/>
      <c r="D4" s="153" t="s">
        <v>8</v>
      </c>
      <c r="E4" s="207"/>
      <c r="F4" s="153" t="s">
        <v>188</v>
      </c>
      <c r="G4" s="208"/>
    </row>
    <row r="5" spans="1:7" ht="22.5" customHeight="1">
      <c r="A5" s="154" t="s">
        <v>18</v>
      </c>
      <c r="B5" s="438"/>
      <c r="C5" s="438"/>
      <c r="D5" s="153" t="s">
        <v>189</v>
      </c>
      <c r="E5" s="207"/>
      <c r="F5" s="155"/>
      <c r="G5" s="156"/>
    </row>
    <row r="6" ht="15" customHeight="1"/>
    <row r="7" spans="1:7" ht="60" customHeight="1">
      <c r="A7" s="150" t="s">
        <v>0</v>
      </c>
      <c r="B7" s="150" t="s">
        <v>34</v>
      </c>
      <c r="C7" s="150" t="s">
        <v>35</v>
      </c>
      <c r="D7" s="26" t="s">
        <v>184</v>
      </c>
      <c r="E7" s="151" t="s">
        <v>185</v>
      </c>
      <c r="F7" s="152" t="s">
        <v>173</v>
      </c>
      <c r="G7" s="152" t="s">
        <v>174</v>
      </c>
    </row>
    <row r="8" spans="1:7" ht="15" customHeight="1">
      <c r="A8" s="15"/>
      <c r="B8" s="13"/>
      <c r="C8" s="4"/>
      <c r="D8" s="4"/>
      <c r="E8" s="4"/>
      <c r="F8" s="4"/>
      <c r="G8" s="5"/>
    </row>
    <row r="9" spans="1:7" ht="15" customHeight="1">
      <c r="A9" s="15"/>
      <c r="B9" s="13"/>
      <c r="C9" s="4"/>
      <c r="D9" s="4"/>
      <c r="E9" s="4"/>
      <c r="F9" s="4"/>
      <c r="G9" s="5"/>
    </row>
    <row r="10" spans="1:7" ht="15" customHeight="1">
      <c r="A10" s="15"/>
      <c r="B10" s="13"/>
      <c r="C10" s="4"/>
      <c r="D10" s="4"/>
      <c r="E10" s="4"/>
      <c r="F10" s="4"/>
      <c r="G10" s="5"/>
    </row>
    <row r="11" spans="1:7" ht="15" customHeight="1">
      <c r="A11" s="15"/>
      <c r="B11" s="13"/>
      <c r="C11" s="4"/>
      <c r="D11" s="4"/>
      <c r="E11" s="4"/>
      <c r="F11" s="4"/>
      <c r="G11" s="5"/>
    </row>
    <row r="12" spans="1:7" ht="15" customHeight="1">
      <c r="A12" s="15"/>
      <c r="B12" s="13"/>
      <c r="C12" s="4"/>
      <c r="D12" s="4"/>
      <c r="E12" s="4"/>
      <c r="F12" s="4"/>
      <c r="G12" s="5"/>
    </row>
    <row r="13" spans="1:7" ht="15" customHeight="1">
      <c r="A13" s="15"/>
      <c r="B13" s="13"/>
      <c r="C13" s="4"/>
      <c r="D13" s="4"/>
      <c r="E13" s="4"/>
      <c r="F13" s="4"/>
      <c r="G13" s="5"/>
    </row>
    <row r="14" spans="1:7" ht="15" customHeight="1">
      <c r="A14" s="15"/>
      <c r="B14" s="13"/>
      <c r="C14" s="4"/>
      <c r="D14" s="4"/>
      <c r="E14" s="4"/>
      <c r="F14" s="4"/>
      <c r="G14" s="5"/>
    </row>
    <row r="15" spans="1:7" ht="15" customHeight="1">
      <c r="A15" s="15"/>
      <c r="B15" s="13"/>
      <c r="C15" s="4"/>
      <c r="D15" s="4"/>
      <c r="E15" s="4"/>
      <c r="F15" s="4"/>
      <c r="G15" s="5"/>
    </row>
    <row r="16" spans="1:7" ht="15" customHeight="1">
      <c r="A16" s="15"/>
      <c r="B16" s="13"/>
      <c r="C16" s="4"/>
      <c r="D16" s="4"/>
      <c r="E16" s="4"/>
      <c r="F16" s="4"/>
      <c r="G16" s="5"/>
    </row>
    <row r="17" spans="1:7" ht="15" customHeight="1">
      <c r="A17" s="15"/>
      <c r="B17" s="13"/>
      <c r="C17" s="4"/>
      <c r="D17" s="4"/>
      <c r="E17" s="4"/>
      <c r="F17" s="4"/>
      <c r="G17" s="5"/>
    </row>
    <row r="18" spans="1:7" ht="15" customHeight="1">
      <c r="A18" s="15"/>
      <c r="B18" s="13"/>
      <c r="C18" s="4"/>
      <c r="D18" s="4"/>
      <c r="E18" s="4"/>
      <c r="F18" s="4"/>
      <c r="G18" s="5"/>
    </row>
    <row r="19" spans="1:7" ht="15" customHeight="1">
      <c r="A19" s="15"/>
      <c r="B19" s="13"/>
      <c r="C19" s="4"/>
      <c r="D19" s="4"/>
      <c r="E19" s="4"/>
      <c r="F19" s="4"/>
      <c r="G19" s="5"/>
    </row>
    <row r="20" spans="1:7" ht="15" customHeight="1">
      <c r="A20" s="15"/>
      <c r="B20" s="13"/>
      <c r="C20" s="4"/>
      <c r="D20" s="4"/>
      <c r="E20" s="4"/>
      <c r="F20" s="4"/>
      <c r="G20" s="5"/>
    </row>
    <row r="21" spans="1:7" ht="15" customHeight="1">
      <c r="A21" s="15"/>
      <c r="B21" s="13"/>
      <c r="C21" s="4"/>
      <c r="D21" s="4"/>
      <c r="E21" s="4"/>
      <c r="F21" s="4"/>
      <c r="G21" s="5"/>
    </row>
    <row r="22" spans="1:7" ht="15" customHeight="1">
      <c r="A22" s="157"/>
      <c r="B22" s="158"/>
      <c r="C22" s="159"/>
      <c r="D22" s="159"/>
      <c r="E22" s="159"/>
      <c r="F22" s="159"/>
      <c r="G22" s="160"/>
    </row>
    <row r="23" ht="12.75">
      <c r="B23" s="12" t="s">
        <v>193</v>
      </c>
    </row>
    <row r="26" spans="3:6" ht="12.75">
      <c r="C26" s="12" t="s">
        <v>191</v>
      </c>
      <c r="F26" s="1" t="s">
        <v>190</v>
      </c>
    </row>
    <row r="30" ht="12.75">
      <c r="C30" s="1" t="s">
        <v>194</v>
      </c>
    </row>
    <row r="31" ht="12.75">
      <c r="C31" s="1" t="s">
        <v>192</v>
      </c>
    </row>
  </sheetData>
  <sheetProtection/>
  <mergeCells count="5">
    <mergeCell ref="A1:G1"/>
    <mergeCell ref="A2:G2"/>
    <mergeCell ref="B4:C4"/>
    <mergeCell ref="B5:C5"/>
    <mergeCell ref="A3:G3"/>
  </mergeCells>
  <printOptions/>
  <pageMargins left="1.53" right="0.75" top="0.61" bottom="0.51" header="0.5" footer="0.5"/>
  <pageSetup horizontalDpi="120" verticalDpi="120" orientation="landscape" paperSize="9" r:id="rId1"/>
</worksheet>
</file>

<file path=xl/worksheets/sheet8.xml><?xml version="1.0" encoding="utf-8"?>
<worksheet xmlns="http://schemas.openxmlformats.org/spreadsheetml/2006/main" xmlns:r="http://schemas.openxmlformats.org/officeDocument/2006/relationships">
  <sheetPr codeName="Sheet8">
    <tabColor indexed="33"/>
  </sheetPr>
  <dimension ref="A1:G36"/>
  <sheetViews>
    <sheetView zoomScalePageLayoutView="0" workbookViewId="0" topLeftCell="A9">
      <selection activeCell="G30" sqref="G30"/>
    </sheetView>
  </sheetViews>
  <sheetFormatPr defaultColWidth="9.140625" defaultRowHeight="12.75"/>
  <cols>
    <col min="1" max="1" width="6.00390625" style="0" customWidth="1"/>
    <col min="2" max="2" width="37.140625" style="0" customWidth="1"/>
    <col min="3" max="3" width="12.8515625" style="0" customWidth="1"/>
    <col min="4" max="4" width="21.140625" style="0" customWidth="1"/>
    <col min="5" max="5" width="15.8515625" style="0" customWidth="1"/>
  </cols>
  <sheetData>
    <row r="1" spans="1:7" ht="67.5" customHeight="1">
      <c r="A1" s="442" t="s">
        <v>201</v>
      </c>
      <c r="B1" s="442"/>
      <c r="C1" s="442"/>
      <c r="D1" s="442"/>
      <c r="E1" s="442"/>
      <c r="F1" s="167"/>
      <c r="G1" s="167"/>
    </row>
    <row r="2" spans="1:7" ht="23.25">
      <c r="A2" s="443" t="str">
        <f>Sheet4!H90</f>
        <v>For the month of May-2013</v>
      </c>
      <c r="B2" s="443"/>
      <c r="C2" s="443"/>
      <c r="D2" s="443"/>
      <c r="E2" s="443"/>
      <c r="F2" s="163"/>
      <c r="G2" s="163"/>
    </row>
    <row r="3" spans="1:7" ht="20.25">
      <c r="A3" s="171"/>
      <c r="B3" s="168"/>
      <c r="C3" s="168"/>
      <c r="D3" s="168"/>
      <c r="E3" s="168"/>
      <c r="F3" s="163"/>
      <c r="G3" s="163"/>
    </row>
    <row r="4" spans="2:7" ht="15.75">
      <c r="B4" s="177" t="s">
        <v>195</v>
      </c>
      <c r="C4" s="440">
        <f>'CSS DATA'!D10</f>
        <v>11160308056</v>
      </c>
      <c r="D4" s="440"/>
      <c r="E4" s="165"/>
      <c r="F4" s="163"/>
      <c r="G4" s="163"/>
    </row>
    <row r="5" spans="2:7" ht="15">
      <c r="B5" s="69"/>
      <c r="C5" s="166"/>
      <c r="D5" s="166"/>
      <c r="E5" s="166"/>
      <c r="F5" s="163"/>
      <c r="G5" s="163"/>
    </row>
    <row r="6" spans="2:7" ht="35.25" customHeight="1">
      <c r="B6" s="178" t="s">
        <v>23</v>
      </c>
      <c r="C6" s="441" t="str">
        <f>Sheet4!H74</f>
        <v> P.E.T, Z.P.H.S MANGALAM TRENDS</v>
      </c>
      <c r="D6" s="441"/>
      <c r="E6" s="441"/>
      <c r="F6" s="163"/>
      <c r="G6" s="163"/>
    </row>
    <row r="7" spans="1:7" ht="15">
      <c r="A7" s="172"/>
      <c r="B7" s="166"/>
      <c r="C7" s="166"/>
      <c r="D7" s="166"/>
      <c r="E7" s="166"/>
      <c r="F7" s="163"/>
      <c r="G7" s="163"/>
    </row>
    <row r="8" spans="1:7" ht="15" customHeight="1">
      <c r="A8" s="173" t="s">
        <v>196</v>
      </c>
      <c r="B8" s="169" t="s">
        <v>197</v>
      </c>
      <c r="C8" s="169" t="s">
        <v>200</v>
      </c>
      <c r="D8" s="169" t="s">
        <v>18</v>
      </c>
      <c r="E8" s="169" t="s">
        <v>81</v>
      </c>
      <c r="F8" s="163"/>
      <c r="G8" s="163"/>
    </row>
    <row r="9" spans="1:7" ht="77.25" customHeight="1">
      <c r="A9" s="175">
        <v>1</v>
      </c>
      <c r="B9" s="179" t="str">
        <f>Sheet4!H84</f>
        <v>P.SRIDHAR, P.E.T, Z.P.H.S MANGALAM TRENDS</v>
      </c>
      <c r="C9" s="180">
        <f>'Interest Bill inner Sheet'!C4</f>
        <v>1235454</v>
      </c>
      <c r="D9" s="247">
        <f>'Interest Bill inner Sheet'!C8</f>
        <v>110010737838</v>
      </c>
      <c r="E9" s="176">
        <f>Proceddings!F40</f>
        <v>494</v>
      </c>
      <c r="F9" s="163"/>
      <c r="G9" s="163"/>
    </row>
    <row r="10" spans="1:7" ht="15.75" customHeight="1">
      <c r="A10" s="6"/>
      <c r="B10" s="174" t="s">
        <v>1</v>
      </c>
      <c r="C10" s="175"/>
      <c r="D10" s="175"/>
      <c r="E10" s="182">
        <f>E9</f>
        <v>494</v>
      </c>
      <c r="F10" s="163"/>
      <c r="G10" s="163"/>
    </row>
    <row r="11" spans="1:7" ht="15">
      <c r="A11" s="166"/>
      <c r="B11" s="166" t="s">
        <v>233</v>
      </c>
      <c r="C11" s="166"/>
      <c r="D11" s="166"/>
      <c r="E11" s="166"/>
      <c r="F11" s="163"/>
      <c r="G11" s="163"/>
    </row>
    <row r="12" spans="1:7" ht="15">
      <c r="A12" s="166"/>
      <c r="B12" s="166"/>
      <c r="C12" s="166"/>
      <c r="D12" s="166"/>
      <c r="E12" s="166"/>
      <c r="F12" s="163"/>
      <c r="G12" s="163"/>
    </row>
    <row r="13" spans="1:7" ht="15">
      <c r="A13" s="166"/>
      <c r="B13" s="166"/>
      <c r="C13" s="166"/>
      <c r="D13" s="170" t="s">
        <v>190</v>
      </c>
      <c r="E13" s="170"/>
      <c r="F13" s="163"/>
      <c r="G13" s="163"/>
    </row>
    <row r="14" spans="1:7" ht="14.25">
      <c r="A14" s="163" t="s">
        <v>198</v>
      </c>
      <c r="B14" s="141"/>
      <c r="C14" s="141"/>
      <c r="D14" s="170"/>
      <c r="E14" s="170"/>
      <c r="F14" s="163"/>
      <c r="G14" s="163"/>
    </row>
    <row r="15" spans="1:7" ht="15">
      <c r="A15" s="163" t="s">
        <v>199</v>
      </c>
      <c r="B15" s="141"/>
      <c r="C15" s="141"/>
      <c r="D15" s="164"/>
      <c r="E15" s="170"/>
      <c r="F15" s="163"/>
      <c r="G15" s="163"/>
    </row>
    <row r="19" ht="40.5" customHeight="1"/>
    <row r="22" spans="1:7" ht="67.5" customHeight="1">
      <c r="A22" s="442" t="s">
        <v>201</v>
      </c>
      <c r="B22" s="442"/>
      <c r="C22" s="442"/>
      <c r="D22" s="442"/>
      <c r="E22" s="442"/>
      <c r="F22" s="167"/>
      <c r="G22" s="167"/>
    </row>
    <row r="23" spans="1:7" ht="23.25">
      <c r="A23" s="443" t="str">
        <f>A2</f>
        <v>For the month of May-2013</v>
      </c>
      <c r="B23" s="443"/>
      <c r="C23" s="443"/>
      <c r="D23" s="443"/>
      <c r="E23" s="443"/>
      <c r="F23" s="163"/>
      <c r="G23" s="163"/>
    </row>
    <row r="24" spans="1:7" ht="20.25">
      <c r="A24" s="171"/>
      <c r="B24" s="168"/>
      <c r="C24" s="168"/>
      <c r="D24" s="168"/>
      <c r="E24" s="168"/>
      <c r="F24" s="163"/>
      <c r="G24" s="163"/>
    </row>
    <row r="25" spans="2:7" ht="15.75">
      <c r="B25" s="177" t="s">
        <v>195</v>
      </c>
      <c r="C25" s="440">
        <f>C4</f>
        <v>11160308056</v>
      </c>
      <c r="D25" s="440"/>
      <c r="E25" s="165"/>
      <c r="F25" s="163"/>
      <c r="G25" s="163"/>
    </row>
    <row r="26" spans="2:7" ht="15">
      <c r="B26" s="69"/>
      <c r="C26" s="166"/>
      <c r="D26" s="166"/>
      <c r="E26" s="166"/>
      <c r="F26" s="163"/>
      <c r="G26" s="163"/>
    </row>
    <row r="27" spans="2:7" ht="35.25" customHeight="1">
      <c r="B27" s="178" t="s">
        <v>23</v>
      </c>
      <c r="C27" s="441" t="str">
        <f>C6</f>
        <v> P.E.T, Z.P.H.S MANGALAM TRENDS</v>
      </c>
      <c r="D27" s="441"/>
      <c r="E27" s="441"/>
      <c r="F27" s="163"/>
      <c r="G27" s="163"/>
    </row>
    <row r="28" spans="1:7" ht="15">
      <c r="A28" s="172"/>
      <c r="B28" s="166"/>
      <c r="C28" s="166"/>
      <c r="D28" s="166"/>
      <c r="E28" s="166"/>
      <c r="F28" s="163"/>
      <c r="G28" s="163"/>
    </row>
    <row r="29" spans="1:7" ht="15" customHeight="1">
      <c r="A29" s="173" t="s">
        <v>196</v>
      </c>
      <c r="B29" s="169" t="s">
        <v>197</v>
      </c>
      <c r="C29" s="169" t="s">
        <v>200</v>
      </c>
      <c r="D29" s="169" t="s">
        <v>18</v>
      </c>
      <c r="E29" s="169" t="s">
        <v>81</v>
      </c>
      <c r="F29" s="163"/>
      <c r="G29" s="163"/>
    </row>
    <row r="30" spans="1:7" ht="77.25" customHeight="1">
      <c r="A30" s="175">
        <v>1</v>
      </c>
      <c r="B30" s="179" t="str">
        <f>B9</f>
        <v>P.SRIDHAR, P.E.T, Z.P.H.S MANGALAM TRENDS</v>
      </c>
      <c r="C30" s="180">
        <f>C9</f>
        <v>1235454</v>
      </c>
      <c r="D30" s="181">
        <f>D9</f>
        <v>110010737838</v>
      </c>
      <c r="E30" s="176">
        <f>E9</f>
        <v>494</v>
      </c>
      <c r="F30" s="163"/>
      <c r="G30" s="163"/>
    </row>
    <row r="31" spans="1:7" ht="15.75" customHeight="1">
      <c r="A31" s="6"/>
      <c r="B31" s="174" t="s">
        <v>1</v>
      </c>
      <c r="C31" s="175"/>
      <c r="D31" s="175"/>
      <c r="E31" s="182">
        <f>E30</f>
        <v>494</v>
      </c>
      <c r="F31" s="163"/>
      <c r="G31" s="163"/>
    </row>
    <row r="32" spans="1:7" ht="15">
      <c r="A32" s="166"/>
      <c r="B32" s="166" t="s">
        <v>233</v>
      </c>
      <c r="C32" s="166"/>
      <c r="D32" s="166"/>
      <c r="E32" s="166"/>
      <c r="F32" s="163"/>
      <c r="G32" s="163"/>
    </row>
    <row r="33" spans="1:7" ht="15">
      <c r="A33" s="166"/>
      <c r="B33" s="166"/>
      <c r="C33" s="166"/>
      <c r="D33" s="166"/>
      <c r="E33" s="166"/>
      <c r="F33" s="163"/>
      <c r="G33" s="163"/>
    </row>
    <row r="34" spans="1:7" ht="15">
      <c r="A34" s="166"/>
      <c r="B34" s="166"/>
      <c r="C34" s="166"/>
      <c r="D34" s="170"/>
      <c r="E34" s="170"/>
      <c r="F34" s="163"/>
      <c r="G34" s="163"/>
    </row>
    <row r="35" spans="1:7" ht="14.25">
      <c r="A35" s="163" t="s">
        <v>198</v>
      </c>
      <c r="B35" s="141"/>
      <c r="C35" s="141"/>
      <c r="D35" s="170" t="s">
        <v>190</v>
      </c>
      <c r="E35" s="170"/>
      <c r="F35" s="163"/>
      <c r="G35" s="163"/>
    </row>
    <row r="36" spans="1:7" ht="15">
      <c r="A36" s="163" t="s">
        <v>199</v>
      </c>
      <c r="B36" s="141"/>
      <c r="C36" s="141"/>
      <c r="D36" s="164"/>
      <c r="E36" s="170"/>
      <c r="F36" s="163"/>
      <c r="G36" s="163"/>
    </row>
  </sheetData>
  <sheetProtection/>
  <mergeCells count="8">
    <mergeCell ref="C25:D25"/>
    <mergeCell ref="C27:E27"/>
    <mergeCell ref="C4:D4"/>
    <mergeCell ref="C6:E6"/>
    <mergeCell ref="A1:E1"/>
    <mergeCell ref="A2:E2"/>
    <mergeCell ref="A22:E22"/>
    <mergeCell ref="A23:E23"/>
  </mergeCells>
  <printOptions/>
  <pageMargins left="0.59" right="0.52" top="0.71" bottom="1" header="0.5" footer="0.5"/>
  <pageSetup horizontalDpi="600" verticalDpi="600" orientation="portrait" paperSize="5" r:id="rId1"/>
</worksheet>
</file>

<file path=xl/worksheets/sheet9.xml><?xml version="1.0" encoding="utf-8"?>
<worksheet xmlns="http://schemas.openxmlformats.org/spreadsheetml/2006/main" xmlns:r="http://schemas.openxmlformats.org/officeDocument/2006/relationships">
  <sheetPr codeName="Sheet9"/>
  <dimension ref="A1:S153"/>
  <sheetViews>
    <sheetView zoomScalePageLayoutView="0" workbookViewId="0" topLeftCell="A389">
      <selection activeCell="D408" sqref="D408"/>
    </sheetView>
  </sheetViews>
  <sheetFormatPr defaultColWidth="10.7109375" defaultRowHeight="15" customHeight="1"/>
  <cols>
    <col min="1" max="1" width="10.7109375" style="209" customWidth="1"/>
    <col min="2" max="2" width="18.421875" style="210" customWidth="1"/>
    <col min="3" max="4" width="10.7109375" style="209" customWidth="1"/>
    <col min="5" max="5" width="17.7109375" style="211" customWidth="1"/>
    <col min="6" max="6" width="10.7109375" style="250" customWidth="1"/>
    <col min="7" max="7" width="10.7109375" style="209" customWidth="1"/>
    <col min="8" max="8" width="17.28125" style="213" customWidth="1"/>
    <col min="9" max="16384" width="10.7109375" style="209" customWidth="1"/>
  </cols>
  <sheetData>
    <row r="1" spans="1:14" ht="15" customHeight="1" hidden="1">
      <c r="A1" s="209">
        <v>1</v>
      </c>
      <c r="G1" s="212" t="s">
        <v>35</v>
      </c>
      <c r="H1" s="212" t="s">
        <v>34</v>
      </c>
      <c r="I1" s="212" t="s">
        <v>39</v>
      </c>
      <c r="J1" s="212" t="s">
        <v>36</v>
      </c>
      <c r="K1" s="212" t="s">
        <v>37</v>
      </c>
      <c r="M1" s="212" t="s">
        <v>13</v>
      </c>
      <c r="N1" s="212" t="s">
        <v>38</v>
      </c>
    </row>
    <row r="2" spans="2:14" s="211" customFormat="1" ht="15" customHeight="1" hidden="1">
      <c r="B2" s="211" t="str">
        <f>VLOOKUP(B3,A4:B26,2,0)</f>
        <v>May-2013</v>
      </c>
      <c r="F2" s="250"/>
      <c r="H2" s="213"/>
      <c r="J2" s="214" t="s">
        <v>12</v>
      </c>
      <c r="M2" s="211" t="s">
        <v>13</v>
      </c>
      <c r="N2" s="215" t="s">
        <v>14</v>
      </c>
    </row>
    <row r="3" spans="2:19" s="216" customFormat="1" ht="15" customHeight="1" hidden="1">
      <c r="B3" s="216">
        <v>4</v>
      </c>
      <c r="F3" s="250"/>
      <c r="G3" s="217">
        <v>52</v>
      </c>
      <c r="H3" s="254">
        <f>IF(G3=1,"-",B37)</f>
        <v>39753</v>
      </c>
      <c r="I3" s="214" t="str">
        <f>IF(G3=1,"-",B2)</f>
        <v>May-2013</v>
      </c>
      <c r="J3" s="217">
        <f>'CSS DATA'!E14</f>
        <v>1300</v>
      </c>
      <c r="K3" s="218" t="str">
        <f>IF(G3=1,"-","8%")</f>
        <v>8%</v>
      </c>
      <c r="L3" s="217">
        <f aca="true" t="shared" si="0" ref="L3:L22">IF(G3=1,"0",G37)</f>
        <v>105</v>
      </c>
      <c r="M3" s="217">
        <f>IF(G3=1,"-",P3)</f>
        <v>54</v>
      </c>
      <c r="N3" s="216">
        <f>ROUND(J3*8%*P3/12,0)</f>
        <v>468</v>
      </c>
      <c r="P3" s="216">
        <f>L3-G3+1</f>
        <v>54</v>
      </c>
      <c r="Q3" s="216">
        <f>'CSS DATA'!F14</f>
        <v>0</v>
      </c>
      <c r="R3" s="216">
        <f>'CSS DATA'!G14</f>
        <v>1300</v>
      </c>
      <c r="S3" s="216">
        <f>SUM(Q3:R3)</f>
        <v>1300</v>
      </c>
    </row>
    <row r="4" spans="1:19" ht="15" customHeight="1" hidden="1">
      <c r="A4" s="209">
        <v>1</v>
      </c>
      <c r="B4" s="219" t="s">
        <v>11</v>
      </c>
      <c r="C4" s="209">
        <v>1</v>
      </c>
      <c r="D4" s="209">
        <v>1</v>
      </c>
      <c r="E4" s="213" t="s">
        <v>11</v>
      </c>
      <c r="F4" s="251"/>
      <c r="G4" s="217">
        <v>57</v>
      </c>
      <c r="H4" s="254">
        <f aca="true" t="shared" si="1" ref="H4:H22">IF(G4=1,"-",B38)</f>
        <v>39904</v>
      </c>
      <c r="I4" s="214" t="str">
        <f>IF(G4=1,"-",B2)</f>
        <v>May-2013</v>
      </c>
      <c r="J4" s="217">
        <f>'CSS DATA'!E15</f>
        <v>1426</v>
      </c>
      <c r="K4" s="218" t="str">
        <f aca="true" t="shared" si="2" ref="K4:K22">IF(G4=1,"-","8%")</f>
        <v>8%</v>
      </c>
      <c r="L4" s="217">
        <f t="shared" si="0"/>
        <v>105</v>
      </c>
      <c r="M4" s="217">
        <f aca="true" t="shared" si="3" ref="M4:M22">IF(G4=1,"-",P4)</f>
        <v>49</v>
      </c>
      <c r="N4" s="216">
        <f aca="true" t="shared" si="4" ref="N4:N22">ROUND(J4*8%*P4/12,0)</f>
        <v>466</v>
      </c>
      <c r="P4" s="216">
        <f aca="true" t="shared" si="5" ref="P4:P22">L4-G4+1</f>
        <v>49</v>
      </c>
      <c r="Q4" s="216">
        <f>'CSS DATA'!F15</f>
        <v>0</v>
      </c>
      <c r="R4" s="216">
        <f>'CSS DATA'!G15</f>
        <v>1426</v>
      </c>
      <c r="S4" s="216">
        <f aca="true" t="shared" si="6" ref="S4:S22">SUM(Q4:R4)</f>
        <v>1426</v>
      </c>
    </row>
    <row r="5" spans="1:19" ht="15" customHeight="1" hidden="1">
      <c r="A5" s="209">
        <v>2</v>
      </c>
      <c r="B5" s="220" t="str">
        <f>IF(A1=1,"March-2013","")</f>
        <v>March-2013</v>
      </c>
      <c r="C5" s="209">
        <v>2</v>
      </c>
      <c r="D5" s="209">
        <v>2</v>
      </c>
      <c r="E5" s="211">
        <v>38231</v>
      </c>
      <c r="G5" s="217">
        <v>60</v>
      </c>
      <c r="H5" s="254">
        <f t="shared" si="1"/>
        <v>39995</v>
      </c>
      <c r="I5" s="214" t="str">
        <f>IF(G5=1,"-",B2)</f>
        <v>May-2013</v>
      </c>
      <c r="J5" s="217">
        <f>'CSS DATA'!E16</f>
        <v>1058</v>
      </c>
      <c r="K5" s="218" t="str">
        <f t="shared" si="2"/>
        <v>8%</v>
      </c>
      <c r="L5" s="217">
        <f t="shared" si="0"/>
        <v>105</v>
      </c>
      <c r="M5" s="217">
        <f t="shared" si="3"/>
        <v>46</v>
      </c>
      <c r="N5" s="216">
        <f t="shared" si="4"/>
        <v>324</v>
      </c>
      <c r="P5" s="216">
        <f t="shared" si="5"/>
        <v>46</v>
      </c>
      <c r="Q5" s="216">
        <f>'CSS DATA'!F16</f>
        <v>0</v>
      </c>
      <c r="R5" s="216">
        <f>'CSS DATA'!G16</f>
        <v>1058</v>
      </c>
      <c r="S5" s="216">
        <f t="shared" si="6"/>
        <v>1058</v>
      </c>
    </row>
    <row r="6" spans="1:19" ht="15" customHeight="1" hidden="1">
      <c r="A6" s="209">
        <v>3</v>
      </c>
      <c r="B6" s="220" t="str">
        <f>IF(A1=1,"April-2013","")</f>
        <v>April-2013</v>
      </c>
      <c r="C6" s="209">
        <v>3</v>
      </c>
      <c r="D6" s="209">
        <v>3</v>
      </c>
      <c r="E6" s="211">
        <v>38261</v>
      </c>
      <c r="G6" s="217">
        <v>64</v>
      </c>
      <c r="H6" s="254">
        <f t="shared" si="1"/>
        <v>40118</v>
      </c>
      <c r="I6" s="214" t="str">
        <f>IF(G6=1,"-",B2)</f>
        <v>May-2013</v>
      </c>
      <c r="J6" s="217">
        <f>'CSS DATA'!E17</f>
        <v>1710</v>
      </c>
      <c r="K6" s="218" t="str">
        <f t="shared" si="2"/>
        <v>8%</v>
      </c>
      <c r="L6" s="217">
        <f t="shared" si="0"/>
        <v>105</v>
      </c>
      <c r="M6" s="217">
        <f t="shared" si="3"/>
        <v>42</v>
      </c>
      <c r="N6" s="216">
        <f t="shared" si="4"/>
        <v>479</v>
      </c>
      <c r="P6" s="216">
        <f t="shared" si="5"/>
        <v>42</v>
      </c>
      <c r="Q6" s="216">
        <f>'CSS DATA'!F17</f>
        <v>0</v>
      </c>
      <c r="R6" s="216">
        <f>'CSS DATA'!G17</f>
        <v>1710</v>
      </c>
      <c r="S6" s="216">
        <f t="shared" si="6"/>
        <v>1710</v>
      </c>
    </row>
    <row r="7" spans="1:19" ht="15" customHeight="1" hidden="1">
      <c r="A7" s="209">
        <v>4</v>
      </c>
      <c r="B7" s="220" t="str">
        <f>IF(A1=1,"May-2013","")</f>
        <v>May-2013</v>
      </c>
      <c r="C7" s="209">
        <v>4</v>
      </c>
      <c r="D7" s="209">
        <v>4</v>
      </c>
      <c r="E7" s="211">
        <v>38292</v>
      </c>
      <c r="G7" s="217">
        <v>72</v>
      </c>
      <c r="H7" s="254">
        <f t="shared" si="1"/>
        <v>40360</v>
      </c>
      <c r="I7" s="214" t="str">
        <f>IF(G7=1,"-",B2)</f>
        <v>May-2013</v>
      </c>
      <c r="J7" s="217">
        <f>'CSS DATA'!E18</f>
        <v>2434</v>
      </c>
      <c r="K7" s="218" t="str">
        <f t="shared" si="2"/>
        <v>8%</v>
      </c>
      <c r="L7" s="217">
        <f t="shared" si="0"/>
        <v>105</v>
      </c>
      <c r="M7" s="217">
        <f t="shared" si="3"/>
        <v>34</v>
      </c>
      <c r="N7" s="216">
        <f t="shared" si="4"/>
        <v>552</v>
      </c>
      <c r="P7" s="216">
        <f t="shared" si="5"/>
        <v>34</v>
      </c>
      <c r="Q7" s="216">
        <f>'CSS DATA'!F18</f>
        <v>0</v>
      </c>
      <c r="R7" s="216">
        <f>'CSS DATA'!G18</f>
        <v>2434</v>
      </c>
      <c r="S7" s="216">
        <f t="shared" si="6"/>
        <v>2434</v>
      </c>
    </row>
    <row r="8" spans="1:19" ht="15" customHeight="1" hidden="1">
      <c r="A8" s="209">
        <v>5</v>
      </c>
      <c r="B8" s="220" t="str">
        <f>IF(A1=1,"June-2013","")</f>
        <v>June-2013</v>
      </c>
      <c r="C8" s="209">
        <v>5</v>
      </c>
      <c r="D8" s="209">
        <v>5</v>
      </c>
      <c r="E8" s="211">
        <v>38322</v>
      </c>
      <c r="G8" s="217">
        <v>72</v>
      </c>
      <c r="H8" s="254">
        <f t="shared" si="1"/>
        <v>40360</v>
      </c>
      <c r="I8" s="214" t="str">
        <f>IF(G8=1,"-",B2)</f>
        <v>May-2013</v>
      </c>
      <c r="J8" s="217">
        <f>'CSS DATA'!E19</f>
        <v>4233</v>
      </c>
      <c r="K8" s="218" t="str">
        <f t="shared" si="2"/>
        <v>8%</v>
      </c>
      <c r="L8" s="217">
        <f t="shared" si="0"/>
        <v>105</v>
      </c>
      <c r="M8" s="217">
        <f t="shared" si="3"/>
        <v>34</v>
      </c>
      <c r="N8" s="258">
        <f>ROUND(J8*8%*P8/12,0)</f>
        <v>959</v>
      </c>
      <c r="P8" s="216">
        <f>L8-G8+1</f>
        <v>34</v>
      </c>
      <c r="Q8" s="216">
        <f>'CSS DATA'!F19</f>
        <v>0</v>
      </c>
      <c r="R8" s="216">
        <f>'CSS DATA'!G19</f>
        <v>4233</v>
      </c>
      <c r="S8" s="216">
        <f t="shared" si="6"/>
        <v>4233</v>
      </c>
    </row>
    <row r="9" spans="1:19" ht="15" customHeight="1" hidden="1">
      <c r="A9" s="209">
        <v>6</v>
      </c>
      <c r="B9" s="220" t="str">
        <f>IF(A1=1,"July-2013","")</f>
        <v>July-2013</v>
      </c>
      <c r="C9" s="209">
        <v>6</v>
      </c>
      <c r="D9" s="209">
        <v>6</v>
      </c>
      <c r="E9" s="211">
        <v>38353</v>
      </c>
      <c r="G9" s="217">
        <v>77</v>
      </c>
      <c r="H9" s="254">
        <f t="shared" si="1"/>
        <v>40513</v>
      </c>
      <c r="I9" s="214" t="str">
        <f>IF(G9=1,"-",B2)</f>
        <v>May-2013</v>
      </c>
      <c r="J9" s="217">
        <f>'CSS DATA'!E20</f>
        <v>4935</v>
      </c>
      <c r="K9" s="218" t="str">
        <f t="shared" si="2"/>
        <v>8%</v>
      </c>
      <c r="L9" s="217">
        <f t="shared" si="0"/>
        <v>105</v>
      </c>
      <c r="M9" s="217">
        <f t="shared" si="3"/>
        <v>29</v>
      </c>
      <c r="N9" s="258">
        <f t="shared" si="4"/>
        <v>954</v>
      </c>
      <c r="P9" s="216">
        <f t="shared" si="5"/>
        <v>29</v>
      </c>
      <c r="Q9" s="216">
        <f>'CSS DATA'!F20</f>
        <v>494</v>
      </c>
      <c r="R9" s="216">
        <f>'CSS DATA'!G20</f>
        <v>4441</v>
      </c>
      <c r="S9" s="216">
        <f t="shared" si="6"/>
        <v>4935</v>
      </c>
    </row>
    <row r="10" spans="1:19" ht="15" customHeight="1" hidden="1">
      <c r="A10" s="209">
        <v>7</v>
      </c>
      <c r="B10" s="220" t="str">
        <f>IF(A1=1,"August-2013","")</f>
        <v>August-2013</v>
      </c>
      <c r="C10" s="209">
        <v>7</v>
      </c>
      <c r="D10" s="209">
        <v>7</v>
      </c>
      <c r="E10" s="211">
        <v>38384</v>
      </c>
      <c r="G10" s="217">
        <v>83</v>
      </c>
      <c r="H10" s="254">
        <f t="shared" si="1"/>
        <v>40695</v>
      </c>
      <c r="I10" s="214" t="str">
        <f>IF(G10=1,"-",B2)</f>
        <v>May-2013</v>
      </c>
      <c r="J10" s="217">
        <f>'CSS DATA'!E21</f>
        <v>2172</v>
      </c>
      <c r="K10" s="218" t="str">
        <f t="shared" si="2"/>
        <v>8%</v>
      </c>
      <c r="L10" s="217">
        <f t="shared" si="0"/>
        <v>105</v>
      </c>
      <c r="M10" s="217">
        <f t="shared" si="3"/>
        <v>23</v>
      </c>
      <c r="N10" s="258">
        <f t="shared" si="4"/>
        <v>333</v>
      </c>
      <c r="P10" s="216">
        <f t="shared" si="5"/>
        <v>23</v>
      </c>
      <c r="Q10" s="216">
        <f>'CSS DATA'!F21</f>
        <v>0</v>
      </c>
      <c r="R10" s="216">
        <f>'CSS DATA'!G21</f>
        <v>2172</v>
      </c>
      <c r="S10" s="216">
        <f t="shared" si="6"/>
        <v>2172</v>
      </c>
    </row>
    <row r="11" spans="1:19" ht="15" customHeight="1" hidden="1">
      <c r="A11" s="209">
        <v>8</v>
      </c>
      <c r="B11" s="220" t="str">
        <f>IF(A1=1,"September-2013","")</f>
        <v>September-2013</v>
      </c>
      <c r="C11" s="209">
        <v>8</v>
      </c>
      <c r="D11" s="209">
        <v>8</v>
      </c>
      <c r="E11" s="211">
        <v>38412</v>
      </c>
      <c r="G11" s="217">
        <v>91</v>
      </c>
      <c r="H11" s="254">
        <f t="shared" si="1"/>
        <v>40940</v>
      </c>
      <c r="I11" s="214" t="str">
        <f>IF(G11=1,"-",B2)</f>
        <v>May-2013</v>
      </c>
      <c r="J11" s="217">
        <f>'CSS DATA'!E22</f>
        <v>2560</v>
      </c>
      <c r="K11" s="218" t="str">
        <f t="shared" si="2"/>
        <v>8%</v>
      </c>
      <c r="L11" s="217">
        <f t="shared" si="0"/>
        <v>105</v>
      </c>
      <c r="M11" s="217">
        <f t="shared" si="3"/>
        <v>15</v>
      </c>
      <c r="N11" s="258">
        <f t="shared" si="4"/>
        <v>256</v>
      </c>
      <c r="P11" s="216">
        <f t="shared" si="5"/>
        <v>15</v>
      </c>
      <c r="Q11" s="216">
        <f>'CSS DATA'!F22</f>
        <v>0</v>
      </c>
      <c r="R11" s="216">
        <f>'CSS DATA'!G22</f>
        <v>2560</v>
      </c>
      <c r="S11" s="216">
        <f t="shared" si="6"/>
        <v>2560</v>
      </c>
    </row>
    <row r="12" spans="1:19" ht="15" customHeight="1" hidden="1">
      <c r="A12" s="209">
        <v>9</v>
      </c>
      <c r="B12" s="220" t="str">
        <f>IF(A1=1,"October-2013","")</f>
        <v>October-2013</v>
      </c>
      <c r="C12" s="209">
        <v>9</v>
      </c>
      <c r="D12" s="209">
        <v>9</v>
      </c>
      <c r="E12" s="211">
        <v>38443</v>
      </c>
      <c r="G12" s="217">
        <v>96</v>
      </c>
      <c r="H12" s="254">
        <f t="shared" si="1"/>
        <v>41091</v>
      </c>
      <c r="I12" s="214" t="str">
        <f>IF(G12=1,"-",B2)</f>
        <v>May-2013</v>
      </c>
      <c r="J12" s="217">
        <f>'CSS DATA'!E23</f>
        <v>2708</v>
      </c>
      <c r="K12" s="218" t="str">
        <f t="shared" si="2"/>
        <v>8%</v>
      </c>
      <c r="L12" s="217">
        <f t="shared" si="0"/>
        <v>105</v>
      </c>
      <c r="M12" s="217">
        <f t="shared" si="3"/>
        <v>10</v>
      </c>
      <c r="N12" s="258">
        <f t="shared" si="4"/>
        <v>181</v>
      </c>
      <c r="P12" s="216">
        <f t="shared" si="5"/>
        <v>10</v>
      </c>
      <c r="Q12" s="216">
        <f>'CSS DATA'!F23</f>
        <v>0</v>
      </c>
      <c r="R12" s="216">
        <f>'CSS DATA'!G23</f>
        <v>2708</v>
      </c>
      <c r="S12" s="216">
        <f t="shared" si="6"/>
        <v>2708</v>
      </c>
    </row>
    <row r="13" spans="1:19" ht="15" customHeight="1" hidden="1">
      <c r="A13" s="209">
        <v>10</v>
      </c>
      <c r="B13" s="220" t="str">
        <f>IF(A1=1,"November-2013","")</f>
        <v>November-2013</v>
      </c>
      <c r="C13" s="209">
        <v>10</v>
      </c>
      <c r="D13" s="209">
        <v>10</v>
      </c>
      <c r="E13" s="211">
        <v>38473</v>
      </c>
      <c r="G13" s="217">
        <v>1</v>
      </c>
      <c r="H13" s="254" t="str">
        <f t="shared" si="1"/>
        <v>-</v>
      </c>
      <c r="I13" s="214" t="str">
        <f>IF(G13=1,"-",B2)</f>
        <v>-</v>
      </c>
      <c r="J13" s="217">
        <f>'CSS DATA'!E24</f>
        <v>0</v>
      </c>
      <c r="K13" s="218" t="str">
        <f t="shared" si="2"/>
        <v>-</v>
      </c>
      <c r="L13" s="217" t="str">
        <f t="shared" si="0"/>
        <v>0</v>
      </c>
      <c r="M13" s="217" t="str">
        <f t="shared" si="3"/>
        <v>-</v>
      </c>
      <c r="N13" s="258">
        <f t="shared" si="4"/>
        <v>0</v>
      </c>
      <c r="P13" s="216">
        <f t="shared" si="5"/>
        <v>0</v>
      </c>
      <c r="Q13" s="216">
        <f>'CSS DATA'!F24</f>
        <v>0</v>
      </c>
      <c r="R13" s="216">
        <f>'CSS DATA'!G24</f>
        <v>0</v>
      </c>
      <c r="S13" s="216">
        <f t="shared" si="6"/>
        <v>0</v>
      </c>
    </row>
    <row r="14" spans="1:19" ht="15" customHeight="1" hidden="1">
      <c r="A14" s="209">
        <v>11</v>
      </c>
      <c r="B14" s="220" t="str">
        <f>IF(A1=1,"December-2013","")</f>
        <v>December-2013</v>
      </c>
      <c r="C14" s="209">
        <v>11</v>
      </c>
      <c r="D14" s="209">
        <v>11</v>
      </c>
      <c r="E14" s="211">
        <v>38504</v>
      </c>
      <c r="G14" s="217">
        <v>1</v>
      </c>
      <c r="H14" s="254" t="str">
        <f t="shared" si="1"/>
        <v>-</v>
      </c>
      <c r="I14" s="214" t="str">
        <f>IF(G14=1,"-",B2)</f>
        <v>-</v>
      </c>
      <c r="J14" s="217">
        <f>'CSS DATA'!E25</f>
        <v>0</v>
      </c>
      <c r="K14" s="218" t="str">
        <f t="shared" si="2"/>
        <v>-</v>
      </c>
      <c r="L14" s="217" t="str">
        <f t="shared" si="0"/>
        <v>0</v>
      </c>
      <c r="M14" s="217" t="str">
        <f t="shared" si="3"/>
        <v>-</v>
      </c>
      <c r="N14" s="258">
        <f t="shared" si="4"/>
        <v>0</v>
      </c>
      <c r="P14" s="216">
        <f t="shared" si="5"/>
        <v>0</v>
      </c>
      <c r="Q14" s="216">
        <f>'CSS DATA'!F25</f>
        <v>0</v>
      </c>
      <c r="R14" s="216">
        <f>'CSS DATA'!G25</f>
        <v>0</v>
      </c>
      <c r="S14" s="216">
        <f t="shared" si="6"/>
        <v>0</v>
      </c>
    </row>
    <row r="15" spans="1:19" ht="15" customHeight="1" hidden="1">
      <c r="A15" s="209">
        <v>12</v>
      </c>
      <c r="B15" s="220" t="str">
        <f>IF(A1=1,"January-2014","")</f>
        <v>January-2014</v>
      </c>
      <c r="C15" s="209">
        <v>12</v>
      </c>
      <c r="D15" s="209">
        <v>12</v>
      </c>
      <c r="E15" s="211">
        <v>38534</v>
      </c>
      <c r="G15" s="217">
        <v>1</v>
      </c>
      <c r="H15" s="254" t="str">
        <f t="shared" si="1"/>
        <v>-</v>
      </c>
      <c r="I15" s="214" t="str">
        <f>IF(G15=1,"-",B2)</f>
        <v>-</v>
      </c>
      <c r="J15" s="217">
        <f>'CSS DATA'!E26</f>
        <v>0</v>
      </c>
      <c r="K15" s="218" t="str">
        <f t="shared" si="2"/>
        <v>-</v>
      </c>
      <c r="L15" s="217" t="str">
        <f t="shared" si="0"/>
        <v>0</v>
      </c>
      <c r="M15" s="217" t="str">
        <f t="shared" si="3"/>
        <v>-</v>
      </c>
      <c r="N15" s="258">
        <f t="shared" si="4"/>
        <v>0</v>
      </c>
      <c r="P15" s="216">
        <f t="shared" si="5"/>
        <v>0</v>
      </c>
      <c r="Q15" s="216">
        <f>'CSS DATA'!F26</f>
        <v>0</v>
      </c>
      <c r="R15" s="216">
        <f>'CSS DATA'!G26</f>
        <v>0</v>
      </c>
      <c r="S15" s="216">
        <f t="shared" si="6"/>
        <v>0</v>
      </c>
    </row>
    <row r="16" spans="1:19" ht="15" customHeight="1" hidden="1">
      <c r="A16" s="209">
        <v>13</v>
      </c>
      <c r="B16" s="220" t="str">
        <f>IF(A1=1,"February-2014","")</f>
        <v>February-2014</v>
      </c>
      <c r="C16" s="209">
        <v>13</v>
      </c>
      <c r="D16" s="209">
        <v>13</v>
      </c>
      <c r="E16" s="211">
        <v>38565</v>
      </c>
      <c r="G16" s="217">
        <v>1</v>
      </c>
      <c r="H16" s="254" t="str">
        <f t="shared" si="1"/>
        <v>-</v>
      </c>
      <c r="I16" s="214" t="str">
        <f>IF(G16=1,"-",B2)</f>
        <v>-</v>
      </c>
      <c r="J16" s="217">
        <f>'CSS DATA'!E27</f>
        <v>0</v>
      </c>
      <c r="K16" s="218" t="str">
        <f t="shared" si="2"/>
        <v>-</v>
      </c>
      <c r="L16" s="217" t="str">
        <f t="shared" si="0"/>
        <v>0</v>
      </c>
      <c r="M16" s="217" t="str">
        <f t="shared" si="3"/>
        <v>-</v>
      </c>
      <c r="N16" s="258">
        <f t="shared" si="4"/>
        <v>0</v>
      </c>
      <c r="P16" s="216">
        <f t="shared" si="5"/>
        <v>0</v>
      </c>
      <c r="Q16" s="216">
        <f>'CSS DATA'!F27</f>
        <v>0</v>
      </c>
      <c r="R16" s="216">
        <f>'CSS DATA'!G27</f>
        <v>0</v>
      </c>
      <c r="S16" s="216">
        <f t="shared" si="6"/>
        <v>0</v>
      </c>
    </row>
    <row r="17" spans="1:19" ht="15" customHeight="1" hidden="1">
      <c r="A17" s="209">
        <v>14</v>
      </c>
      <c r="B17" s="220" t="str">
        <f>IF(A1=1,"March-2014","")</f>
        <v>March-2014</v>
      </c>
      <c r="C17" s="209">
        <v>14</v>
      </c>
      <c r="D17" s="209">
        <v>14</v>
      </c>
      <c r="E17" s="211">
        <v>38596</v>
      </c>
      <c r="G17" s="217">
        <v>1</v>
      </c>
      <c r="H17" s="254" t="str">
        <f t="shared" si="1"/>
        <v>-</v>
      </c>
      <c r="I17" s="214" t="str">
        <f>IF(G17=1,"-",B2)</f>
        <v>-</v>
      </c>
      <c r="J17" s="217">
        <f>'CSS DATA'!E28</f>
        <v>0</v>
      </c>
      <c r="K17" s="218" t="str">
        <f t="shared" si="2"/>
        <v>-</v>
      </c>
      <c r="L17" s="217" t="str">
        <f t="shared" si="0"/>
        <v>0</v>
      </c>
      <c r="M17" s="217" t="str">
        <f t="shared" si="3"/>
        <v>-</v>
      </c>
      <c r="N17" s="258">
        <f t="shared" si="4"/>
        <v>0</v>
      </c>
      <c r="P17" s="216">
        <f t="shared" si="5"/>
        <v>0</v>
      </c>
      <c r="Q17" s="216">
        <f>'CSS DATA'!F28</f>
        <v>0</v>
      </c>
      <c r="R17" s="216">
        <f>'CSS DATA'!G28</f>
        <v>0</v>
      </c>
      <c r="S17" s="216">
        <f t="shared" si="6"/>
        <v>0</v>
      </c>
    </row>
    <row r="18" spans="1:19" ht="15" customHeight="1" hidden="1">
      <c r="A18" s="209">
        <v>15</v>
      </c>
      <c r="B18" s="220" t="str">
        <f>IF(A1=1,"April-2014","")</f>
        <v>April-2014</v>
      </c>
      <c r="C18" s="209">
        <v>15</v>
      </c>
      <c r="D18" s="209">
        <v>15</v>
      </c>
      <c r="E18" s="211">
        <v>38626</v>
      </c>
      <c r="G18" s="217">
        <v>1</v>
      </c>
      <c r="H18" s="254" t="str">
        <f t="shared" si="1"/>
        <v>-</v>
      </c>
      <c r="I18" s="214" t="str">
        <f>IF(G18=1,"-",B2)</f>
        <v>-</v>
      </c>
      <c r="J18" s="217">
        <f>'CSS DATA'!E29</f>
        <v>0</v>
      </c>
      <c r="K18" s="218" t="str">
        <f t="shared" si="2"/>
        <v>-</v>
      </c>
      <c r="L18" s="217" t="str">
        <f t="shared" si="0"/>
        <v>0</v>
      </c>
      <c r="M18" s="217" t="str">
        <f t="shared" si="3"/>
        <v>-</v>
      </c>
      <c r="N18" s="258">
        <f t="shared" si="4"/>
        <v>0</v>
      </c>
      <c r="P18" s="216">
        <f t="shared" si="5"/>
        <v>0</v>
      </c>
      <c r="Q18" s="216">
        <f>'CSS DATA'!F29</f>
        <v>0</v>
      </c>
      <c r="R18" s="216">
        <f>'CSS DATA'!G29</f>
        <v>0</v>
      </c>
      <c r="S18" s="216">
        <f t="shared" si="6"/>
        <v>0</v>
      </c>
    </row>
    <row r="19" spans="1:19" ht="15" customHeight="1" hidden="1">
      <c r="A19" s="209">
        <v>16</v>
      </c>
      <c r="B19" s="220" t="str">
        <f>IF(A1=1,"May-2014","")</f>
        <v>May-2014</v>
      </c>
      <c r="C19" s="209">
        <v>16</v>
      </c>
      <c r="D19" s="209">
        <v>16</v>
      </c>
      <c r="E19" s="211">
        <v>38657</v>
      </c>
      <c r="G19" s="217">
        <v>1</v>
      </c>
      <c r="H19" s="254" t="str">
        <f t="shared" si="1"/>
        <v>-</v>
      </c>
      <c r="I19" s="214" t="str">
        <f>IF(G19=1,"-",B2)</f>
        <v>-</v>
      </c>
      <c r="J19" s="217">
        <f>'CSS DATA'!E30</f>
        <v>0</v>
      </c>
      <c r="K19" s="218" t="str">
        <f t="shared" si="2"/>
        <v>-</v>
      </c>
      <c r="L19" s="217" t="str">
        <f t="shared" si="0"/>
        <v>0</v>
      </c>
      <c r="M19" s="217" t="str">
        <f t="shared" si="3"/>
        <v>-</v>
      </c>
      <c r="N19" s="258">
        <f t="shared" si="4"/>
        <v>0</v>
      </c>
      <c r="P19" s="216">
        <f t="shared" si="5"/>
        <v>0</v>
      </c>
      <c r="Q19" s="216">
        <f>'CSS DATA'!F30</f>
        <v>0</v>
      </c>
      <c r="R19" s="216">
        <f>'CSS DATA'!G30</f>
        <v>0</v>
      </c>
      <c r="S19" s="216">
        <f t="shared" si="6"/>
        <v>0</v>
      </c>
    </row>
    <row r="20" spans="1:19" ht="15" customHeight="1" hidden="1">
      <c r="A20" s="209">
        <v>17</v>
      </c>
      <c r="B20" s="220" t="str">
        <f>IF(A1=1,"June-2014","")</f>
        <v>June-2014</v>
      </c>
      <c r="C20" s="209">
        <v>17</v>
      </c>
      <c r="D20" s="209">
        <v>17</v>
      </c>
      <c r="E20" s="211">
        <v>38687</v>
      </c>
      <c r="G20" s="217">
        <v>1</v>
      </c>
      <c r="H20" s="254" t="str">
        <f t="shared" si="1"/>
        <v>-</v>
      </c>
      <c r="I20" s="214" t="str">
        <f>IF(G20=1,"-",B2)</f>
        <v>-</v>
      </c>
      <c r="J20" s="217">
        <f>'CSS DATA'!E31</f>
        <v>0</v>
      </c>
      <c r="K20" s="218" t="str">
        <f t="shared" si="2"/>
        <v>-</v>
      </c>
      <c r="L20" s="217" t="str">
        <f t="shared" si="0"/>
        <v>0</v>
      </c>
      <c r="M20" s="217" t="str">
        <f t="shared" si="3"/>
        <v>-</v>
      </c>
      <c r="N20" s="258">
        <f t="shared" si="4"/>
        <v>0</v>
      </c>
      <c r="P20" s="216">
        <f t="shared" si="5"/>
        <v>0</v>
      </c>
      <c r="Q20" s="216">
        <f>'CSS DATA'!F31</f>
        <v>0</v>
      </c>
      <c r="R20" s="216">
        <f>'CSS DATA'!G31</f>
        <v>0</v>
      </c>
      <c r="S20" s="216">
        <f t="shared" si="6"/>
        <v>0</v>
      </c>
    </row>
    <row r="21" spans="1:19" ht="15" customHeight="1" hidden="1">
      <c r="A21" s="209">
        <v>18</v>
      </c>
      <c r="B21" s="220" t="str">
        <f>IF(A1=1,"July-2014","")</f>
        <v>July-2014</v>
      </c>
      <c r="C21" s="209">
        <v>18</v>
      </c>
      <c r="D21" s="209">
        <v>18</v>
      </c>
      <c r="E21" s="211">
        <v>38718</v>
      </c>
      <c r="G21" s="217">
        <v>1</v>
      </c>
      <c r="H21" s="254" t="str">
        <f t="shared" si="1"/>
        <v>-</v>
      </c>
      <c r="I21" s="214" t="str">
        <f>IF(G21=1,"-",B2)</f>
        <v>-</v>
      </c>
      <c r="J21" s="217">
        <f>'CSS DATA'!E32</f>
        <v>0</v>
      </c>
      <c r="K21" s="218" t="str">
        <f t="shared" si="2"/>
        <v>-</v>
      </c>
      <c r="L21" s="217" t="str">
        <f t="shared" si="0"/>
        <v>0</v>
      </c>
      <c r="M21" s="217" t="str">
        <f t="shared" si="3"/>
        <v>-</v>
      </c>
      <c r="N21" s="258">
        <f t="shared" si="4"/>
        <v>0</v>
      </c>
      <c r="P21" s="216">
        <f t="shared" si="5"/>
        <v>0</v>
      </c>
      <c r="Q21" s="216">
        <f>'CSS DATA'!F32</f>
        <v>0</v>
      </c>
      <c r="R21" s="216">
        <f>'CSS DATA'!G32</f>
        <v>0</v>
      </c>
      <c r="S21" s="216">
        <f t="shared" si="6"/>
        <v>0</v>
      </c>
    </row>
    <row r="22" spans="1:19" ht="15" customHeight="1" hidden="1">
      <c r="A22" s="209">
        <v>19</v>
      </c>
      <c r="B22" s="220" t="str">
        <f>IF(A1=1,"August-2014","")</f>
        <v>August-2014</v>
      </c>
      <c r="C22" s="209">
        <v>19</v>
      </c>
      <c r="D22" s="209">
        <v>19</v>
      </c>
      <c r="E22" s="211">
        <v>38749</v>
      </c>
      <c r="G22" s="217">
        <v>1</v>
      </c>
      <c r="H22" s="254" t="str">
        <f t="shared" si="1"/>
        <v>-</v>
      </c>
      <c r="I22" s="214" t="str">
        <f>IF(G22=1,"-",B2)</f>
        <v>-</v>
      </c>
      <c r="J22" s="217">
        <f>'CSS DATA'!E33</f>
        <v>0</v>
      </c>
      <c r="K22" s="218" t="str">
        <f t="shared" si="2"/>
        <v>-</v>
      </c>
      <c r="L22" s="217" t="str">
        <f t="shared" si="0"/>
        <v>0</v>
      </c>
      <c r="M22" s="217" t="str">
        <f t="shared" si="3"/>
        <v>-</v>
      </c>
      <c r="N22" s="258">
        <f t="shared" si="4"/>
        <v>0</v>
      </c>
      <c r="P22" s="216">
        <f t="shared" si="5"/>
        <v>0</v>
      </c>
      <c r="Q22" s="216">
        <f>'CSS DATA'!F33</f>
        <v>0</v>
      </c>
      <c r="R22" s="216">
        <f>'CSS DATA'!G33</f>
        <v>0</v>
      </c>
      <c r="S22" s="216">
        <f t="shared" si="6"/>
        <v>0</v>
      </c>
    </row>
    <row r="23" spans="1:5" ht="15" customHeight="1" hidden="1">
      <c r="A23" s="209">
        <v>20</v>
      </c>
      <c r="B23" s="220" t="str">
        <f>IF(A1=1,"September-2014","")</f>
        <v>September-2014</v>
      </c>
      <c r="C23" s="209">
        <v>20</v>
      </c>
      <c r="D23" s="209">
        <v>20</v>
      </c>
      <c r="E23" s="211">
        <v>38777</v>
      </c>
    </row>
    <row r="24" spans="1:5" ht="15" customHeight="1" hidden="1">
      <c r="A24" s="209">
        <v>21</v>
      </c>
      <c r="B24" s="220" t="str">
        <f>IF(A1=1,"October-2014","")</f>
        <v>October-2014</v>
      </c>
      <c r="C24" s="209">
        <v>21</v>
      </c>
      <c r="D24" s="209">
        <v>21</v>
      </c>
      <c r="E24" s="211">
        <v>38808</v>
      </c>
    </row>
    <row r="25" spans="1:9" ht="15" customHeight="1" hidden="1">
      <c r="A25" s="209">
        <v>22</v>
      </c>
      <c r="B25" s="220" t="str">
        <f>IF(A1=1,"November-2014","")</f>
        <v>November-2014</v>
      </c>
      <c r="C25" s="209">
        <v>22</v>
      </c>
      <c r="D25" s="209">
        <v>22</v>
      </c>
      <c r="E25" s="211">
        <v>38838</v>
      </c>
      <c r="I25" s="211"/>
    </row>
    <row r="26" spans="1:14" ht="15" customHeight="1" hidden="1">
      <c r="A26" s="209">
        <v>23</v>
      </c>
      <c r="B26" s="220" t="str">
        <f>IF(A1=1,"December-2014","")</f>
        <v>December-2014</v>
      </c>
      <c r="C26" s="209">
        <v>23</v>
      </c>
      <c r="D26" s="209">
        <v>23</v>
      </c>
      <c r="E26" s="211">
        <v>38869</v>
      </c>
      <c r="J26" s="209">
        <f>SUM(J3:J25)</f>
        <v>24536</v>
      </c>
      <c r="N26" s="209">
        <f>SUM(N3:N25)</f>
        <v>4972</v>
      </c>
    </row>
    <row r="27" spans="3:5" ht="15" customHeight="1" hidden="1">
      <c r="C27" s="209">
        <v>24</v>
      </c>
      <c r="D27" s="209">
        <v>24</v>
      </c>
      <c r="E27" s="211">
        <v>38899</v>
      </c>
    </row>
    <row r="28" spans="3:5" ht="15" customHeight="1" hidden="1">
      <c r="C28" s="209">
        <v>25</v>
      </c>
      <c r="D28" s="209">
        <v>25</v>
      </c>
      <c r="E28" s="211">
        <v>38930</v>
      </c>
    </row>
    <row r="29" spans="3:5" ht="15" customHeight="1" hidden="1">
      <c r="C29" s="209">
        <v>26</v>
      </c>
      <c r="D29" s="209">
        <v>26</v>
      </c>
      <c r="E29" s="211">
        <v>38961</v>
      </c>
    </row>
    <row r="30" spans="3:5" ht="15" customHeight="1" hidden="1">
      <c r="C30" s="209">
        <v>27</v>
      </c>
      <c r="D30" s="209">
        <v>27</v>
      </c>
      <c r="E30" s="211">
        <v>38991</v>
      </c>
    </row>
    <row r="31" spans="3:5" ht="15" customHeight="1" hidden="1">
      <c r="C31" s="209">
        <v>28</v>
      </c>
      <c r="D31" s="209">
        <v>28</v>
      </c>
      <c r="E31" s="211">
        <v>39022</v>
      </c>
    </row>
    <row r="32" spans="3:5" ht="15" customHeight="1" hidden="1">
      <c r="C32" s="209">
        <v>29</v>
      </c>
      <c r="D32" s="209">
        <v>29</v>
      </c>
      <c r="E32" s="211">
        <v>39052</v>
      </c>
    </row>
    <row r="33" spans="3:5" ht="15" customHeight="1" hidden="1">
      <c r="C33" s="209">
        <v>30</v>
      </c>
      <c r="D33" s="209">
        <v>30</v>
      </c>
      <c r="E33" s="211">
        <v>39083</v>
      </c>
    </row>
    <row r="34" spans="3:5" ht="15" customHeight="1" hidden="1">
      <c r="C34" s="209">
        <v>31</v>
      </c>
      <c r="D34" s="209">
        <v>31</v>
      </c>
      <c r="E34" s="211">
        <v>39114</v>
      </c>
    </row>
    <row r="35" spans="3:5" ht="15" customHeight="1" hidden="1">
      <c r="C35" s="209">
        <v>32</v>
      </c>
      <c r="D35" s="209">
        <v>32</v>
      </c>
      <c r="E35" s="211">
        <v>39142</v>
      </c>
    </row>
    <row r="36" spans="3:5" ht="15" customHeight="1" hidden="1">
      <c r="C36" s="209">
        <v>33</v>
      </c>
      <c r="D36" s="209">
        <v>33</v>
      </c>
      <c r="E36" s="211">
        <v>39173</v>
      </c>
    </row>
    <row r="37" spans="1:8" ht="15" customHeight="1" hidden="1">
      <c r="A37" s="221">
        <f aca="true" t="shared" si="7" ref="A37:A56">G3</f>
        <v>52</v>
      </c>
      <c r="B37" s="219">
        <f>VLOOKUP(G3,D4:E116,2,0)</f>
        <v>39753</v>
      </c>
      <c r="C37" s="209">
        <v>34</v>
      </c>
      <c r="D37" s="209">
        <v>34</v>
      </c>
      <c r="E37" s="211">
        <v>39203</v>
      </c>
      <c r="G37" s="216">
        <f>VLOOKUP(B3+101,C4:E116,2,0)</f>
        <v>105</v>
      </c>
      <c r="H37" s="212" t="s">
        <v>0</v>
      </c>
    </row>
    <row r="38" spans="1:7" ht="15" customHeight="1" hidden="1">
      <c r="A38" s="221">
        <f t="shared" si="7"/>
        <v>57</v>
      </c>
      <c r="B38" s="219">
        <f>VLOOKUP(G4,D4:E116,2,0)</f>
        <v>39904</v>
      </c>
      <c r="C38" s="209">
        <v>35</v>
      </c>
      <c r="D38" s="209">
        <v>35</v>
      </c>
      <c r="E38" s="211">
        <v>39234</v>
      </c>
      <c r="G38" s="209">
        <f>VLOOKUP(B3+101,C4:E116,2,0)</f>
        <v>105</v>
      </c>
    </row>
    <row r="39" spans="1:7" ht="15" customHeight="1" hidden="1">
      <c r="A39" s="221">
        <f t="shared" si="7"/>
        <v>60</v>
      </c>
      <c r="B39" s="219">
        <f>VLOOKUP(G5,D4:E116,2,0)</f>
        <v>39995</v>
      </c>
      <c r="C39" s="209">
        <v>36</v>
      </c>
      <c r="D39" s="209">
        <v>36</v>
      </c>
      <c r="E39" s="211">
        <v>39264</v>
      </c>
      <c r="G39" s="209">
        <f>VLOOKUP(B3+101,C4:E116,2,0)</f>
        <v>105</v>
      </c>
    </row>
    <row r="40" spans="1:8" ht="15" customHeight="1" hidden="1">
      <c r="A40" s="221">
        <f t="shared" si="7"/>
        <v>64</v>
      </c>
      <c r="B40" s="219">
        <f>VLOOKUP(G6,D4:E116,2,0)</f>
        <v>40118</v>
      </c>
      <c r="C40" s="209">
        <v>37</v>
      </c>
      <c r="D40" s="209">
        <v>37</v>
      </c>
      <c r="E40" s="211">
        <v>39295</v>
      </c>
      <c r="G40" s="209">
        <f>VLOOKUP(B3+101,C4:E116,2,0)</f>
        <v>105</v>
      </c>
      <c r="H40" s="215" t="str">
        <f>CONCATENATE("PROCEEDINGS OF THE ",'CSS DATA'!E7,", ",'CSS DATA'!G7,"")</f>
        <v>PROCEEDINGS OF THE HEADMASTER, ZPHS MANGALAM TRENDS</v>
      </c>
    </row>
    <row r="41" spans="1:7" ht="15" customHeight="1" hidden="1">
      <c r="A41" s="221">
        <f t="shared" si="7"/>
        <v>72</v>
      </c>
      <c r="B41" s="219">
        <f>VLOOKUP(G7,D4:E116,2,0)</f>
        <v>40360</v>
      </c>
      <c r="C41" s="209">
        <v>38</v>
      </c>
      <c r="D41" s="209">
        <v>38</v>
      </c>
      <c r="E41" s="211">
        <v>39326</v>
      </c>
      <c r="G41" s="209">
        <f>VLOOKUP(B3+101,C4:E116,2,0)</f>
        <v>105</v>
      </c>
    </row>
    <row r="42" spans="1:8" ht="15" customHeight="1" hidden="1">
      <c r="A42" s="221">
        <f t="shared" si="7"/>
        <v>72</v>
      </c>
      <c r="B42" s="219">
        <f>VLOOKUP(G8,D4:E116,2,0)</f>
        <v>40360</v>
      </c>
      <c r="C42" s="209">
        <v>39</v>
      </c>
      <c r="D42" s="209">
        <v>39</v>
      </c>
      <c r="E42" s="211">
        <v>39356</v>
      </c>
      <c r="G42" s="209">
        <f>VLOOKUP(B3+101,C4:E116,2,0)</f>
        <v>105</v>
      </c>
      <c r="H42" s="215" t="str">
        <f>UPPER(H40)</f>
        <v>PROCEEDINGS OF THE HEADMASTER, ZPHS MANGALAM TRENDS</v>
      </c>
    </row>
    <row r="43" spans="1:7" ht="15" customHeight="1" hidden="1">
      <c r="A43" s="221">
        <f t="shared" si="7"/>
        <v>77</v>
      </c>
      <c r="B43" s="219">
        <f>VLOOKUP(G9,D4:E116,2,0)</f>
        <v>40513</v>
      </c>
      <c r="C43" s="209">
        <v>40</v>
      </c>
      <c r="D43" s="209">
        <v>40</v>
      </c>
      <c r="E43" s="211">
        <v>39387</v>
      </c>
      <c r="G43" s="209">
        <f>VLOOKUP(B3+101,C4:E116,2,0)</f>
        <v>105</v>
      </c>
    </row>
    <row r="44" spans="1:8" ht="15" customHeight="1" hidden="1">
      <c r="A44" s="221">
        <f t="shared" si="7"/>
        <v>83</v>
      </c>
      <c r="B44" s="219">
        <f>VLOOKUP(G10,D4:E116,2,0)</f>
        <v>40695</v>
      </c>
      <c r="C44" s="209">
        <v>41</v>
      </c>
      <c r="D44" s="209">
        <v>41</v>
      </c>
      <c r="E44" s="211">
        <v>39417</v>
      </c>
      <c r="G44" s="209">
        <f>VLOOKUP(B3+101,C4:E116,2,0)</f>
        <v>105</v>
      </c>
      <c r="H44" s="215" t="str">
        <f>CONCATENATE("Present : ",'CSS DATA'!E8,"")</f>
        <v>Present : C.VENKATANARAYANA CHOWDARY</v>
      </c>
    </row>
    <row r="45" spans="1:7" ht="15" customHeight="1" hidden="1">
      <c r="A45" s="221">
        <f t="shared" si="7"/>
        <v>91</v>
      </c>
      <c r="B45" s="219">
        <f>VLOOKUP(G11,D4:E116,2,0)</f>
        <v>40940</v>
      </c>
      <c r="C45" s="209">
        <v>42</v>
      </c>
      <c r="D45" s="209">
        <v>42</v>
      </c>
      <c r="E45" s="211">
        <v>39448</v>
      </c>
      <c r="G45" s="209">
        <f>VLOOKUP(B3+101,C4:E116,2,0)</f>
        <v>105</v>
      </c>
    </row>
    <row r="46" spans="1:8" ht="15" customHeight="1" hidden="1">
      <c r="A46" s="221">
        <f t="shared" si="7"/>
        <v>96</v>
      </c>
      <c r="B46" s="219">
        <f>VLOOKUP(G12,D4:E116,2,0)</f>
        <v>41091</v>
      </c>
      <c r="C46" s="209">
        <v>43</v>
      </c>
      <c r="D46" s="209">
        <v>43</v>
      </c>
      <c r="E46" s="211">
        <v>39479</v>
      </c>
      <c r="G46" s="209">
        <f>VLOOKUP(B3+101,C4:E116,2,0)</f>
        <v>105</v>
      </c>
      <c r="H46" s="215" t="str">
        <f>UPPER(H44)</f>
        <v>PRESENT : C.VENKATANARAYANA CHOWDARY</v>
      </c>
    </row>
    <row r="47" spans="1:7" ht="15" customHeight="1" hidden="1">
      <c r="A47" s="221">
        <f t="shared" si="7"/>
        <v>1</v>
      </c>
      <c r="B47" s="219" t="str">
        <f>VLOOKUP(G13,D4:E116,2,0)</f>
        <v>Select</v>
      </c>
      <c r="C47" s="209">
        <v>44</v>
      </c>
      <c r="D47" s="209">
        <v>44</v>
      </c>
      <c r="E47" s="211">
        <v>39508</v>
      </c>
      <c r="G47" s="209">
        <f>VLOOKUP(B3+101,C4:E116,2,0)</f>
        <v>105</v>
      </c>
    </row>
    <row r="48" spans="1:8" ht="15" customHeight="1" hidden="1">
      <c r="A48" s="221">
        <f t="shared" si="7"/>
        <v>1</v>
      </c>
      <c r="B48" s="219" t="str">
        <f>VLOOKUP(G14,D4:E116,2,0)</f>
        <v>Select</v>
      </c>
      <c r="C48" s="209">
        <v>45</v>
      </c>
      <c r="D48" s="209">
        <v>45</v>
      </c>
      <c r="E48" s="211">
        <v>39539</v>
      </c>
      <c r="G48" s="209">
        <f>VLOOKUP(B3+101,C4:E116,2,0)</f>
        <v>105</v>
      </c>
      <c r="H48" s="222" t="str">
        <f>'CSS DATA'!D4</f>
        <v>P.SRIDHAR</v>
      </c>
    </row>
    <row r="49" spans="1:8" ht="15" customHeight="1" hidden="1">
      <c r="A49" s="221">
        <f t="shared" si="7"/>
        <v>1</v>
      </c>
      <c r="B49" s="219" t="str">
        <f>VLOOKUP(G15,D4:E116,2,0)</f>
        <v>Select</v>
      </c>
      <c r="C49" s="209">
        <v>46</v>
      </c>
      <c r="D49" s="209">
        <v>46</v>
      </c>
      <c r="E49" s="211">
        <v>39569</v>
      </c>
      <c r="G49" s="209">
        <f>VLOOKUP(B3+101,C4:E116,2,0)</f>
        <v>105</v>
      </c>
      <c r="H49" s="222" t="str">
        <f>'CSS DATA'!D5</f>
        <v>P.E.T</v>
      </c>
    </row>
    <row r="50" spans="1:8" ht="15" customHeight="1" hidden="1">
      <c r="A50" s="221">
        <f t="shared" si="7"/>
        <v>1</v>
      </c>
      <c r="B50" s="219" t="str">
        <f>VLOOKUP(G16,D4:E116,2,0)</f>
        <v>Select</v>
      </c>
      <c r="C50" s="209">
        <v>47</v>
      </c>
      <c r="D50" s="209">
        <v>47</v>
      </c>
      <c r="E50" s="211">
        <v>39600</v>
      </c>
      <c r="G50" s="209">
        <f>VLOOKUP(B3+101,C4:E116,2,0)</f>
        <v>105</v>
      </c>
      <c r="H50" s="222" t="str">
        <f>'CSS DATA'!D6</f>
        <v>Z.P.H.S MANGALAM TRENDS</v>
      </c>
    </row>
    <row r="51" spans="1:7" ht="15" customHeight="1" hidden="1">
      <c r="A51" s="221">
        <f t="shared" si="7"/>
        <v>1</v>
      </c>
      <c r="B51" s="219" t="str">
        <f>VLOOKUP(G17,D4:E116,2,0)</f>
        <v>Select</v>
      </c>
      <c r="C51" s="209">
        <v>48</v>
      </c>
      <c r="D51" s="209">
        <v>48</v>
      </c>
      <c r="E51" s="211">
        <v>39630</v>
      </c>
      <c r="G51" s="209">
        <f>VLOOKUP(B3+101,C4:E116,2,0)</f>
        <v>105</v>
      </c>
    </row>
    <row r="52" spans="1:15" ht="15" customHeight="1" hidden="1">
      <c r="A52" s="221">
        <f t="shared" si="7"/>
        <v>1</v>
      </c>
      <c r="B52" s="219" t="str">
        <f>VLOOKUP(G18,D4:E116,2,0)</f>
        <v>Select</v>
      </c>
      <c r="C52" s="209">
        <v>49</v>
      </c>
      <c r="D52" s="209">
        <v>49</v>
      </c>
      <c r="E52" s="211">
        <v>39661</v>
      </c>
      <c r="G52" s="209">
        <f>VLOOKUP(B3+101,C4:E116,2,0)</f>
        <v>105</v>
      </c>
      <c r="H52" s="444" t="str">
        <f>CONCATENATE("                  In view of the above, Sanction is hereby accorded for following amounts in respect of ",H48,", ",H49,"  O/o ",H50," ",H61," ",B2," is paid to the individual in cash. ")</f>
        <v>                  In view of the above, Sanction is hereby accorded for following amounts in respect of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v>
      </c>
      <c r="I52" s="444"/>
      <c r="J52" s="444"/>
      <c r="K52" s="444"/>
      <c r="L52" s="444"/>
      <c r="M52" s="444"/>
      <c r="N52" s="444"/>
      <c r="O52" s="444"/>
    </row>
    <row r="53" spans="1:15" ht="15" customHeight="1" hidden="1">
      <c r="A53" s="221">
        <f t="shared" si="7"/>
        <v>1</v>
      </c>
      <c r="B53" s="219" t="str">
        <f>VLOOKUP(G19,D4:E116,2,0)</f>
        <v>Select</v>
      </c>
      <c r="C53" s="209">
        <v>50</v>
      </c>
      <c r="D53" s="209">
        <v>50</v>
      </c>
      <c r="E53" s="211">
        <v>39692</v>
      </c>
      <c r="G53" s="209">
        <f>VLOOKUP(B3+101,C4:E116,2,0)</f>
        <v>105</v>
      </c>
      <c r="H53" s="444"/>
      <c r="I53" s="444"/>
      <c r="J53" s="444"/>
      <c r="K53" s="444"/>
      <c r="L53" s="444"/>
      <c r="M53" s="444"/>
      <c r="N53" s="444"/>
      <c r="O53" s="444"/>
    </row>
    <row r="54" spans="1:15" ht="15" customHeight="1" hidden="1">
      <c r="A54" s="221">
        <f t="shared" si="7"/>
        <v>1</v>
      </c>
      <c r="B54" s="219" t="str">
        <f>VLOOKUP(G20,D4:E116,2,0)</f>
        <v>Select</v>
      </c>
      <c r="C54" s="209">
        <v>51</v>
      </c>
      <c r="D54" s="209">
        <v>51</v>
      </c>
      <c r="E54" s="211">
        <v>39722</v>
      </c>
      <c r="G54" s="209">
        <f>VLOOKUP(B3+101,C4:E116,2,0)</f>
        <v>105</v>
      </c>
      <c r="H54" s="444"/>
      <c r="I54" s="444"/>
      <c r="J54" s="444"/>
      <c r="K54" s="444"/>
      <c r="L54" s="444"/>
      <c r="M54" s="444"/>
      <c r="N54" s="444"/>
      <c r="O54" s="444"/>
    </row>
    <row r="55" spans="1:15" ht="15" customHeight="1" hidden="1">
      <c r="A55" s="221">
        <f t="shared" si="7"/>
        <v>1</v>
      </c>
      <c r="B55" s="219" t="str">
        <f>VLOOKUP(G21,D4:E116,2,0)</f>
        <v>Select</v>
      </c>
      <c r="C55" s="209">
        <v>52</v>
      </c>
      <c r="D55" s="209">
        <v>52</v>
      </c>
      <c r="E55" s="211">
        <v>39753</v>
      </c>
      <c r="G55" s="209">
        <f>VLOOKUP(B3+101,C4:E116,2,0)</f>
        <v>105</v>
      </c>
      <c r="H55" s="444"/>
      <c r="I55" s="444"/>
      <c r="J55" s="444"/>
      <c r="K55" s="444"/>
      <c r="L55" s="444"/>
      <c r="M55" s="444"/>
      <c r="N55" s="444"/>
      <c r="O55" s="444"/>
    </row>
    <row r="56" spans="1:15" ht="15" customHeight="1" hidden="1">
      <c r="A56" s="221">
        <f t="shared" si="7"/>
        <v>1</v>
      </c>
      <c r="B56" s="219" t="str">
        <f>VLOOKUP(G22,D4:E116,2,0)</f>
        <v>Select</v>
      </c>
      <c r="C56" s="209">
        <v>53</v>
      </c>
      <c r="D56" s="209">
        <v>53</v>
      </c>
      <c r="E56" s="211">
        <v>39783</v>
      </c>
      <c r="G56" s="209">
        <f>VLOOKUP(B3+101,C4:E116,2,0)</f>
        <v>105</v>
      </c>
      <c r="H56" s="444"/>
      <c r="I56" s="444"/>
      <c r="J56" s="444"/>
      <c r="K56" s="444"/>
      <c r="L56" s="444"/>
      <c r="M56" s="444"/>
      <c r="N56" s="444"/>
      <c r="O56" s="444"/>
    </row>
    <row r="57" spans="3:15" ht="15" customHeight="1" hidden="1">
      <c r="C57" s="209">
        <v>54</v>
      </c>
      <c r="D57" s="209">
        <v>54</v>
      </c>
      <c r="E57" s="211">
        <v>39814</v>
      </c>
      <c r="H57" s="444"/>
      <c r="I57" s="444"/>
      <c r="J57" s="444"/>
      <c r="K57" s="444"/>
      <c r="L57" s="444"/>
      <c r="M57" s="444"/>
      <c r="N57" s="444"/>
      <c r="O57" s="444"/>
    </row>
    <row r="58" spans="3:15" ht="15" customHeight="1" hidden="1">
      <c r="C58" s="209">
        <v>55</v>
      </c>
      <c r="D58" s="209">
        <v>55</v>
      </c>
      <c r="E58" s="211">
        <v>39845</v>
      </c>
      <c r="H58" s="444"/>
      <c r="I58" s="444"/>
      <c r="J58" s="444"/>
      <c r="K58" s="444"/>
      <c r="L58" s="444"/>
      <c r="M58" s="444"/>
      <c r="N58" s="444"/>
      <c r="O58" s="444"/>
    </row>
    <row r="59" spans="2:5" ht="15" customHeight="1" hidden="1">
      <c r="B59" s="255"/>
      <c r="C59" s="209">
        <v>56</v>
      </c>
      <c r="D59" s="209">
        <v>56</v>
      </c>
      <c r="E59" s="211">
        <v>39873</v>
      </c>
    </row>
    <row r="60" spans="3:5" ht="15" customHeight="1" hidden="1">
      <c r="C60" s="209">
        <v>57</v>
      </c>
      <c r="D60" s="209">
        <v>57</v>
      </c>
      <c r="E60" s="211">
        <v>39904</v>
      </c>
    </row>
    <row r="61" spans="3:8" ht="15" customHeight="1" hidden="1">
      <c r="C61" s="209">
        <v>58</v>
      </c>
      <c r="D61" s="209">
        <v>58</v>
      </c>
      <c r="E61" s="211">
        <v>39934</v>
      </c>
      <c r="H61" s="213" t="s">
        <v>57</v>
      </c>
    </row>
    <row r="62" spans="3:5" ht="15" customHeight="1" hidden="1">
      <c r="C62" s="209">
        <v>59</v>
      </c>
      <c r="D62" s="209">
        <v>59</v>
      </c>
      <c r="E62" s="211">
        <v>39965</v>
      </c>
    </row>
    <row r="63" spans="3:5" ht="15" customHeight="1" hidden="1">
      <c r="C63" s="209">
        <v>60</v>
      </c>
      <c r="D63" s="209">
        <v>60</v>
      </c>
      <c r="E63" s="211">
        <v>39995</v>
      </c>
    </row>
    <row r="64" spans="3:8" ht="15" customHeight="1" hidden="1">
      <c r="C64" s="209">
        <v>61</v>
      </c>
      <c r="D64" s="209">
        <v>61</v>
      </c>
      <c r="E64" s="211">
        <v>40026</v>
      </c>
      <c r="H64" s="215" t="str">
        <f>CONCATENATE("",H48,", ",H49,"")</f>
        <v>P.SRIDHAR, P.E.T</v>
      </c>
    </row>
    <row r="65" spans="3:5" ht="15" customHeight="1" hidden="1">
      <c r="C65" s="209">
        <v>62</v>
      </c>
      <c r="D65" s="209">
        <v>62</v>
      </c>
      <c r="E65" s="211">
        <v>40057</v>
      </c>
    </row>
    <row r="66" spans="3:5" ht="15" customHeight="1" hidden="1">
      <c r="C66" s="209">
        <v>63</v>
      </c>
      <c r="D66" s="209">
        <v>63</v>
      </c>
      <c r="E66" s="211">
        <v>40087</v>
      </c>
    </row>
    <row r="67" spans="3:5" ht="15" customHeight="1" hidden="1">
      <c r="C67" s="209">
        <v>64</v>
      </c>
      <c r="D67" s="209">
        <v>64</v>
      </c>
      <c r="E67" s="211">
        <v>40118</v>
      </c>
    </row>
    <row r="68" spans="3:5" ht="15" customHeight="1" hidden="1">
      <c r="C68" s="209">
        <v>65</v>
      </c>
      <c r="D68" s="209">
        <v>65</v>
      </c>
      <c r="E68" s="211">
        <v>40148</v>
      </c>
    </row>
    <row r="69" spans="3:15" ht="15" customHeight="1" hidden="1">
      <c r="C69" s="209">
        <v>66</v>
      </c>
      <c r="D69" s="209">
        <v>66</v>
      </c>
      <c r="E69" s="211">
        <v>40179</v>
      </c>
      <c r="H69" s="223" t="str">
        <f>CONCATENATE(" Interest calculation on DA/IR/PRC-2010 arrears adjusted  in to the  C.S.S. account up to ",B2," ",H70,"")</f>
        <v> Interest calculation on DA/IR/PRC-2010 arrears adjusted  in to the  C.S.S. account up to May-2013 as per the G.O.No. 22 Finance (Pen-I) Dept., Dt. 22-01-2013 and  Govt. Cir. Memo No. 4966/44/A2/Pen-I/2013 Dt. 23-04-2013.</v>
      </c>
      <c r="I69" s="223"/>
      <c r="J69" s="223"/>
      <c r="K69" s="223"/>
      <c r="L69" s="223"/>
      <c r="M69" s="223"/>
      <c r="N69" s="445">
        <f>Sheet4!I70</f>
        <v>0</v>
      </c>
      <c r="O69" s="445"/>
    </row>
    <row r="70" spans="3:15" ht="15" customHeight="1" hidden="1">
      <c r="C70" s="209">
        <v>67</v>
      </c>
      <c r="D70" s="209">
        <v>67</v>
      </c>
      <c r="E70" s="211">
        <v>40210</v>
      </c>
      <c r="H70" s="446" t="s">
        <v>176</v>
      </c>
      <c r="I70" s="447"/>
      <c r="J70" s="447"/>
      <c r="K70" s="447"/>
      <c r="L70" s="447"/>
      <c r="M70" s="447"/>
      <c r="N70" s="447"/>
      <c r="O70" s="447"/>
    </row>
    <row r="71" spans="3:5" ht="15" customHeight="1" hidden="1">
      <c r="C71" s="209">
        <v>68</v>
      </c>
      <c r="D71" s="209">
        <v>68</v>
      </c>
      <c r="E71" s="211">
        <v>40238</v>
      </c>
    </row>
    <row r="72" spans="3:8" ht="15" customHeight="1" hidden="1">
      <c r="C72" s="209">
        <v>69</v>
      </c>
      <c r="D72" s="209">
        <v>69</v>
      </c>
      <c r="E72" s="211">
        <v>40269</v>
      </c>
      <c r="H72" s="215">
        <f>'CSS DATA'!G9:I9</f>
        <v>0</v>
      </c>
    </row>
    <row r="73" spans="3:5" ht="15" customHeight="1" hidden="1">
      <c r="C73" s="209">
        <v>70</v>
      </c>
      <c r="D73" s="209">
        <v>70</v>
      </c>
      <c r="E73" s="211">
        <v>40299</v>
      </c>
    </row>
    <row r="74" spans="3:8" ht="15" customHeight="1" hidden="1">
      <c r="C74" s="209">
        <v>71</v>
      </c>
      <c r="D74" s="209">
        <v>71</v>
      </c>
      <c r="E74" s="211">
        <v>40330</v>
      </c>
      <c r="H74" s="215" t="str">
        <f>CONCATENATE(" ",H49,", ",H50,"")</f>
        <v> P.E.T, Z.P.H.S MANGALAM TRENDS</v>
      </c>
    </row>
    <row r="75" spans="3:5" ht="15" customHeight="1" hidden="1">
      <c r="C75" s="209">
        <v>72</v>
      </c>
      <c r="D75" s="209">
        <v>72</v>
      </c>
      <c r="E75" s="211">
        <v>40360</v>
      </c>
    </row>
    <row r="76" spans="3:8" ht="15" customHeight="1" hidden="1">
      <c r="C76" s="209">
        <v>73</v>
      </c>
      <c r="D76" s="209">
        <v>73</v>
      </c>
      <c r="E76" s="211">
        <v>40391</v>
      </c>
      <c r="H76" s="215" t="str">
        <f>CONCATENATE(" Payable at ",H72,"")</f>
        <v> Payable at 0</v>
      </c>
    </row>
    <row r="77" spans="3:5" ht="15" customHeight="1" hidden="1">
      <c r="C77" s="209">
        <v>74</v>
      </c>
      <c r="D77" s="209">
        <v>74</v>
      </c>
      <c r="E77" s="211">
        <v>40422</v>
      </c>
    </row>
    <row r="78" spans="3:5" ht="15" customHeight="1" hidden="1">
      <c r="C78" s="209">
        <v>75</v>
      </c>
      <c r="D78" s="209">
        <v>75</v>
      </c>
      <c r="E78" s="211">
        <v>40452</v>
      </c>
    </row>
    <row r="79" spans="3:8" ht="15" customHeight="1" hidden="1">
      <c r="C79" s="209">
        <v>76</v>
      </c>
      <c r="D79" s="209">
        <v>76</v>
      </c>
      <c r="E79" s="211">
        <v>40483</v>
      </c>
      <c r="H79" s="224" t="str">
        <f>'CSS DATA'!F11</f>
        <v>SBI MAIN BRANCH</v>
      </c>
    </row>
    <row r="80" spans="3:5" ht="15" customHeight="1" hidden="1">
      <c r="C80" s="209">
        <v>77</v>
      </c>
      <c r="D80" s="209">
        <v>77</v>
      </c>
      <c r="E80" s="211">
        <v>40513</v>
      </c>
    </row>
    <row r="81" spans="3:5" ht="15" customHeight="1" hidden="1">
      <c r="C81" s="209">
        <v>78</v>
      </c>
      <c r="D81" s="209">
        <v>78</v>
      </c>
      <c r="E81" s="211">
        <v>40544</v>
      </c>
    </row>
    <row r="82" spans="3:8" ht="15" customHeight="1" hidden="1">
      <c r="C82" s="209">
        <v>79</v>
      </c>
      <c r="D82" s="209">
        <v>79</v>
      </c>
      <c r="E82" s="211">
        <v>40575</v>
      </c>
      <c r="H82" s="213" t="str">
        <f>CONCATENATE("                  The following amounts are sanction to ",H48,", ",H49,"  O/o ",H50," ",H61," ",B2," is paid to the individual in cash ",H70," ")</f>
        <v>                  The following amounts are sanction to P.SRIDHAR, P.E.T  O/o Z.P.H.S MANGALAM TRENDS which were credited in to the CSS under Head of Account 8009-01-101-03 earlier towards the DA Arrears/Interim Relief/ PRC 2010 arrears are paid in 90% in cash and balance 10% amount is credited to the to CPS head of account 8342-00-117-04-001and also Interest on the amount outstanding in CSS account of the individual, is calculated on @ 8% interest up to May-2013 is paid to the individual in cash as per the G.O.No. 22 Finance (Pen-I) Dept., Dt. 22-01-2013 and  Govt. Cir. Memo No. 4966/44/A2/Pen-I/2013 Dt. 23-04-2013. </v>
      </c>
    </row>
    <row r="83" spans="3:5" ht="15" customHeight="1" hidden="1">
      <c r="C83" s="209">
        <v>80</v>
      </c>
      <c r="D83" s="209">
        <v>80</v>
      </c>
      <c r="E83" s="211">
        <v>40603</v>
      </c>
    </row>
    <row r="84" spans="3:8" ht="15" customHeight="1" hidden="1">
      <c r="C84" s="209">
        <v>81</v>
      </c>
      <c r="D84" s="209">
        <v>81</v>
      </c>
      <c r="E84" s="211">
        <v>40634</v>
      </c>
      <c r="H84" s="215" t="str">
        <f>CONCATENATE("",H48,", ",H49,", ",H50,"")</f>
        <v>P.SRIDHAR, P.E.T, Z.P.H.S MANGALAM TRENDS</v>
      </c>
    </row>
    <row r="85" spans="3:5" ht="15" customHeight="1" hidden="1">
      <c r="C85" s="209">
        <v>82</v>
      </c>
      <c r="D85" s="209">
        <v>82</v>
      </c>
      <c r="E85" s="211">
        <v>40664</v>
      </c>
    </row>
    <row r="86" spans="3:5" ht="15" customHeight="1" hidden="1">
      <c r="C86" s="209">
        <v>83</v>
      </c>
      <c r="D86" s="209">
        <v>83</v>
      </c>
      <c r="E86" s="211">
        <v>40695</v>
      </c>
    </row>
    <row r="87" spans="3:5" ht="15" customHeight="1" hidden="1">
      <c r="C87" s="209">
        <v>84</v>
      </c>
      <c r="D87" s="209">
        <v>84</v>
      </c>
      <c r="E87" s="211">
        <v>40725</v>
      </c>
    </row>
    <row r="88" spans="3:8" ht="15" customHeight="1" hidden="1">
      <c r="C88" s="209">
        <v>85</v>
      </c>
      <c r="D88" s="209">
        <v>85</v>
      </c>
      <c r="E88" s="211">
        <v>40756</v>
      </c>
      <c r="H88" s="215" t="s">
        <v>201</v>
      </c>
    </row>
    <row r="89" spans="3:5" ht="15" customHeight="1" hidden="1">
      <c r="C89" s="209">
        <v>86</v>
      </c>
      <c r="D89" s="209">
        <v>86</v>
      </c>
      <c r="E89" s="211">
        <v>40787</v>
      </c>
    </row>
    <row r="90" spans="3:8" ht="15" customHeight="1" hidden="1">
      <c r="C90" s="209">
        <v>87</v>
      </c>
      <c r="D90" s="209">
        <v>87</v>
      </c>
      <c r="E90" s="211">
        <v>40817</v>
      </c>
      <c r="H90" s="215" t="str">
        <f>CONCATENATE("For the month of ",B2,"")</f>
        <v>For the month of May-2013</v>
      </c>
    </row>
    <row r="91" spans="3:5" ht="15" customHeight="1" hidden="1">
      <c r="C91" s="209">
        <v>88</v>
      </c>
      <c r="D91" s="209">
        <v>88</v>
      </c>
      <c r="E91" s="211">
        <v>40848</v>
      </c>
    </row>
    <row r="92" spans="3:5" ht="15" customHeight="1" hidden="1">
      <c r="C92" s="209">
        <v>89</v>
      </c>
      <c r="D92" s="209">
        <v>89</v>
      </c>
      <c r="E92" s="211">
        <v>40878</v>
      </c>
    </row>
    <row r="93" spans="3:5" ht="15" customHeight="1" hidden="1">
      <c r="C93" s="209">
        <v>90</v>
      </c>
      <c r="D93" s="209">
        <v>90</v>
      </c>
      <c r="E93" s="211">
        <v>40909</v>
      </c>
    </row>
    <row r="94" spans="3:5" ht="15" customHeight="1" hidden="1">
      <c r="C94" s="209">
        <v>91</v>
      </c>
      <c r="D94" s="209">
        <v>91</v>
      </c>
      <c r="E94" s="211">
        <v>40940</v>
      </c>
    </row>
    <row r="95" spans="3:5" ht="15" customHeight="1" hidden="1">
      <c r="C95" s="209">
        <v>92</v>
      </c>
      <c r="D95" s="209">
        <v>92</v>
      </c>
      <c r="E95" s="211">
        <v>40969</v>
      </c>
    </row>
    <row r="96" spans="3:5" ht="15" customHeight="1" hidden="1">
      <c r="C96" s="209">
        <v>93</v>
      </c>
      <c r="D96" s="209">
        <v>93</v>
      </c>
      <c r="E96" s="211">
        <v>41000</v>
      </c>
    </row>
    <row r="97" spans="3:5" ht="15" customHeight="1" hidden="1">
      <c r="C97" s="209">
        <v>94</v>
      </c>
      <c r="D97" s="209">
        <v>94</v>
      </c>
      <c r="E97" s="211">
        <v>41030</v>
      </c>
    </row>
    <row r="98" spans="3:5" ht="15" customHeight="1" hidden="1">
      <c r="C98" s="209">
        <v>95</v>
      </c>
      <c r="D98" s="209">
        <v>95</v>
      </c>
      <c r="E98" s="211">
        <v>41061</v>
      </c>
    </row>
    <row r="99" spans="3:5" ht="15" customHeight="1" hidden="1">
      <c r="C99" s="209">
        <v>96</v>
      </c>
      <c r="D99" s="209">
        <v>96</v>
      </c>
      <c r="E99" s="211">
        <v>41091</v>
      </c>
    </row>
    <row r="100" spans="3:5" ht="15" customHeight="1" hidden="1">
      <c r="C100" s="209">
        <v>97</v>
      </c>
      <c r="D100" s="209">
        <v>97</v>
      </c>
      <c r="E100" s="211">
        <v>41122</v>
      </c>
    </row>
    <row r="101" spans="3:5" ht="15" customHeight="1" hidden="1">
      <c r="C101" s="209">
        <v>98</v>
      </c>
      <c r="D101" s="209">
        <v>98</v>
      </c>
      <c r="E101" s="211">
        <v>41153</v>
      </c>
    </row>
    <row r="102" spans="3:5" ht="15" customHeight="1" hidden="1">
      <c r="C102" s="209">
        <v>99</v>
      </c>
      <c r="D102" s="209">
        <v>99</v>
      </c>
      <c r="E102" s="211">
        <v>41183</v>
      </c>
    </row>
    <row r="103" spans="3:5" ht="15" customHeight="1" hidden="1">
      <c r="C103" s="209">
        <v>100</v>
      </c>
      <c r="D103" s="209">
        <v>100</v>
      </c>
      <c r="E103" s="211">
        <v>41214</v>
      </c>
    </row>
    <row r="104" spans="3:5" ht="15" customHeight="1" hidden="1">
      <c r="C104" s="209">
        <v>101</v>
      </c>
      <c r="D104" s="209">
        <v>101</v>
      </c>
      <c r="E104" s="211">
        <v>41244</v>
      </c>
    </row>
    <row r="105" spans="3:5" ht="15" customHeight="1" hidden="1">
      <c r="C105" s="209">
        <v>102</v>
      </c>
      <c r="D105" s="209">
        <v>102</v>
      </c>
      <c r="E105" s="211">
        <v>41275</v>
      </c>
    </row>
    <row r="106" spans="3:5" ht="15" customHeight="1" hidden="1">
      <c r="C106" s="209">
        <v>103</v>
      </c>
      <c r="D106" s="209">
        <v>103</v>
      </c>
      <c r="E106" s="211">
        <v>41306</v>
      </c>
    </row>
    <row r="107" spans="3:5" ht="15" customHeight="1" hidden="1">
      <c r="C107" s="209">
        <v>104</v>
      </c>
      <c r="D107" s="209">
        <v>104</v>
      </c>
      <c r="E107" s="211">
        <v>41334</v>
      </c>
    </row>
    <row r="108" spans="3:5" ht="15" customHeight="1" hidden="1">
      <c r="C108" s="209">
        <v>105</v>
      </c>
      <c r="D108" s="209">
        <v>105</v>
      </c>
      <c r="E108" s="211">
        <v>41365</v>
      </c>
    </row>
    <row r="109" spans="3:5" ht="15" customHeight="1" hidden="1">
      <c r="C109" s="209">
        <v>106</v>
      </c>
      <c r="D109" s="209">
        <v>106</v>
      </c>
      <c r="E109" s="211">
        <v>41395</v>
      </c>
    </row>
    <row r="110" spans="3:5" ht="15" customHeight="1" hidden="1">
      <c r="C110" s="209">
        <v>107</v>
      </c>
      <c r="D110" s="209">
        <v>107</v>
      </c>
      <c r="E110" s="211">
        <v>41426</v>
      </c>
    </row>
    <row r="111" spans="3:5" ht="15" customHeight="1" hidden="1">
      <c r="C111" s="209">
        <v>108</v>
      </c>
      <c r="D111" s="209">
        <v>108</v>
      </c>
      <c r="E111" s="211">
        <v>41456</v>
      </c>
    </row>
    <row r="112" spans="3:5" ht="15" customHeight="1" hidden="1">
      <c r="C112" s="209">
        <v>109</v>
      </c>
      <c r="D112" s="209">
        <v>109</v>
      </c>
      <c r="E112" s="211">
        <v>41487</v>
      </c>
    </row>
    <row r="113" spans="3:5" ht="15" customHeight="1" hidden="1">
      <c r="C113" s="209">
        <v>110</v>
      </c>
      <c r="D113" s="209">
        <v>110</v>
      </c>
      <c r="E113" s="211">
        <v>41518</v>
      </c>
    </row>
    <row r="114" spans="3:5" ht="15" customHeight="1" hidden="1">
      <c r="C114" s="209">
        <v>111</v>
      </c>
      <c r="D114" s="209">
        <v>111</v>
      </c>
      <c r="E114" s="211">
        <v>41548</v>
      </c>
    </row>
    <row r="115" spans="3:5" ht="15" customHeight="1" hidden="1">
      <c r="C115" s="209">
        <v>112</v>
      </c>
      <c r="D115" s="209">
        <v>112</v>
      </c>
      <c r="E115" s="211">
        <v>41579</v>
      </c>
    </row>
    <row r="116" spans="3:5" ht="15" customHeight="1" hidden="1">
      <c r="C116" s="209">
        <v>113</v>
      </c>
      <c r="D116" s="209">
        <v>113</v>
      </c>
      <c r="E116" s="211">
        <v>41609</v>
      </c>
    </row>
    <row r="117" ht="15" customHeight="1" hidden="1"/>
    <row r="118" ht="15" customHeight="1" hidden="1"/>
    <row r="119" ht="15" customHeight="1" hidden="1"/>
    <row r="120" ht="15" customHeight="1" hidden="1">
      <c r="B120" s="250"/>
    </row>
    <row r="121" ht="15" customHeight="1" hidden="1"/>
    <row r="122" spans="1:5" ht="15" customHeight="1" hidden="1">
      <c r="A122" s="250"/>
      <c r="B122" s="219"/>
      <c r="D122" s="250"/>
      <c r="E122" s="252"/>
    </row>
    <row r="123" spans="1:5" ht="15" customHeight="1" hidden="1">
      <c r="A123" s="250"/>
      <c r="B123" s="250"/>
      <c r="D123" s="250"/>
      <c r="E123" s="253"/>
    </row>
    <row r="124" spans="1:5" ht="15" customHeight="1" hidden="1">
      <c r="A124" s="250"/>
      <c r="B124" s="250"/>
      <c r="D124" s="250"/>
      <c r="E124" s="253"/>
    </row>
    <row r="125" spans="1:5" ht="15" customHeight="1" hidden="1">
      <c r="A125" s="250"/>
      <c r="B125" s="250"/>
      <c r="D125" s="250"/>
      <c r="E125" s="253"/>
    </row>
    <row r="126" spans="1:5" ht="15" customHeight="1" hidden="1">
      <c r="A126" s="250"/>
      <c r="B126" s="250"/>
      <c r="D126" s="250"/>
      <c r="E126" s="253"/>
    </row>
    <row r="127" spans="1:5" ht="15" customHeight="1" hidden="1">
      <c r="A127" s="250"/>
      <c r="B127" s="250"/>
      <c r="D127" s="250"/>
      <c r="E127" s="253"/>
    </row>
    <row r="128" spans="1:5" ht="15" customHeight="1" hidden="1">
      <c r="A128" s="250"/>
      <c r="B128" s="250"/>
      <c r="D128" s="250"/>
      <c r="E128" s="253"/>
    </row>
    <row r="129" spans="1:5" ht="15" customHeight="1" hidden="1">
      <c r="A129" s="250"/>
      <c r="B129" s="250"/>
      <c r="D129" s="250"/>
      <c r="E129" s="253"/>
    </row>
    <row r="130" spans="1:5" ht="15" customHeight="1" hidden="1">
      <c r="A130" s="250"/>
      <c r="B130" s="250"/>
      <c r="D130" s="250"/>
      <c r="E130" s="253"/>
    </row>
    <row r="131" spans="1:5" ht="15" customHeight="1" hidden="1">
      <c r="A131" s="250"/>
      <c r="B131" s="250"/>
      <c r="D131" s="250"/>
      <c r="E131" s="253"/>
    </row>
    <row r="132" spans="1:5" ht="15" customHeight="1" hidden="1">
      <c r="A132" s="250"/>
      <c r="B132" s="250"/>
      <c r="D132" s="250"/>
      <c r="E132" s="253"/>
    </row>
    <row r="133" spans="1:5" ht="15" customHeight="1" hidden="1">
      <c r="A133" s="250"/>
      <c r="B133" s="250"/>
      <c r="D133" s="250"/>
      <c r="E133" s="253"/>
    </row>
    <row r="134" spans="1:5" ht="15" customHeight="1" hidden="1">
      <c r="A134" s="250"/>
      <c r="B134" s="250"/>
      <c r="D134" s="250"/>
      <c r="E134" s="253"/>
    </row>
    <row r="135" spans="1:5" ht="15" customHeight="1" hidden="1">
      <c r="A135" s="250"/>
      <c r="B135" s="250"/>
      <c r="D135" s="250"/>
      <c r="E135" s="253"/>
    </row>
    <row r="136" spans="1:5" ht="15" customHeight="1" hidden="1">
      <c r="A136" s="250"/>
      <c r="B136" s="250"/>
      <c r="D136" s="250"/>
      <c r="E136" s="253"/>
    </row>
    <row r="137" spans="1:5" ht="15" customHeight="1" hidden="1">
      <c r="A137" s="250"/>
      <c r="B137" s="250"/>
      <c r="D137" s="250"/>
      <c r="E137" s="253"/>
    </row>
    <row r="138" spans="1:5" ht="15" customHeight="1" hidden="1">
      <c r="A138" s="250"/>
      <c r="B138" s="250"/>
      <c r="D138" s="250"/>
      <c r="E138" s="253"/>
    </row>
    <row r="139" spans="1:5" ht="15" customHeight="1" hidden="1">
      <c r="A139" s="250"/>
      <c r="B139" s="250"/>
      <c r="D139" s="250"/>
      <c r="E139" s="253"/>
    </row>
    <row r="140" spans="1:5" ht="15" customHeight="1" hidden="1">
      <c r="A140" s="250"/>
      <c r="B140" s="250"/>
      <c r="D140" s="250"/>
      <c r="E140" s="253"/>
    </row>
    <row r="141" spans="1:5" ht="15" customHeight="1" hidden="1">
      <c r="A141" s="250"/>
      <c r="B141" s="250"/>
      <c r="D141" s="250"/>
      <c r="E141" s="253"/>
    </row>
    <row r="142" spans="1:4" ht="15" customHeight="1" hidden="1">
      <c r="A142" s="250"/>
      <c r="B142" s="250"/>
      <c r="D142" s="250"/>
    </row>
    <row r="143" spans="1:4" ht="15" customHeight="1" hidden="1">
      <c r="A143" s="250"/>
      <c r="B143" s="250"/>
      <c r="D143" s="250"/>
    </row>
    <row r="144" spans="1:4" ht="15" customHeight="1" hidden="1">
      <c r="A144" s="250"/>
      <c r="B144" s="250"/>
      <c r="D144" s="250"/>
    </row>
    <row r="145" spans="1:4" ht="15" customHeight="1" hidden="1">
      <c r="A145" s="250"/>
      <c r="B145" s="250"/>
      <c r="D145" s="250"/>
    </row>
    <row r="146" spans="1:4" ht="15" customHeight="1" hidden="1">
      <c r="A146" s="250"/>
      <c r="B146" s="250"/>
      <c r="D146" s="250"/>
    </row>
    <row r="147" spans="1:2" ht="15" customHeight="1" hidden="1">
      <c r="A147" s="250"/>
      <c r="B147" s="250"/>
    </row>
    <row r="148" spans="1:2" ht="15" customHeight="1" hidden="1">
      <c r="A148" s="250"/>
      <c r="B148" s="250"/>
    </row>
    <row r="149" spans="1:2" ht="15" customHeight="1" hidden="1">
      <c r="A149" s="250"/>
      <c r="B149" s="250"/>
    </row>
    <row r="150" spans="1:2" ht="15" customHeight="1" hidden="1">
      <c r="A150" s="250"/>
      <c r="B150" s="250"/>
    </row>
    <row r="151" spans="1:2" ht="15" customHeight="1" hidden="1">
      <c r="A151" s="250"/>
      <c r="B151" s="250"/>
    </row>
    <row r="152" spans="1:2" ht="15" customHeight="1" hidden="1">
      <c r="A152" s="250"/>
      <c r="B152" s="250"/>
    </row>
    <row r="153" spans="1:2" ht="15" customHeight="1" hidden="1">
      <c r="A153" s="250"/>
      <c r="B153" s="250"/>
    </row>
    <row r="154" ht="15" customHeight="1" hidden="1"/>
    <row r="155" ht="15" customHeight="1" hidden="1"/>
    <row r="156" ht="15" customHeight="1" hidden="1"/>
    <row r="157" ht="15" customHeight="1" hidden="1"/>
    <row r="158" ht="15" customHeight="1" hidden="1"/>
    <row r="159" ht="15" customHeight="1" hidden="1"/>
    <row r="160" ht="15" customHeight="1" hidden="1"/>
    <row r="161" ht="15" customHeight="1" hidden="1"/>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row r="253" ht="15" customHeight="1" hidden="1"/>
    <row r="254" ht="15" customHeight="1" hidden="1"/>
    <row r="255" ht="15" customHeight="1" hidden="1"/>
    <row r="256" ht="15" customHeight="1" hidden="1"/>
    <row r="257" ht="15" customHeight="1" hidden="1"/>
    <row r="258" ht="15" customHeight="1" hidden="1"/>
    <row r="259" ht="15" customHeight="1" hidden="1"/>
    <row r="260" ht="15" customHeight="1" hidden="1"/>
    <row r="261" ht="15" customHeight="1" hidden="1"/>
    <row r="262" ht="15" customHeight="1" hidden="1"/>
    <row r="263" ht="15" customHeight="1" hidden="1"/>
    <row r="264" ht="15" customHeight="1" hidden="1"/>
    <row r="265" ht="15" customHeight="1" hidden="1"/>
    <row r="266" ht="15" customHeight="1" hidden="1"/>
    <row r="267" ht="15" customHeight="1" hidden="1"/>
    <row r="268" ht="15" customHeight="1" hidden="1"/>
    <row r="269" ht="15" customHeight="1" hidden="1"/>
    <row r="270" ht="15" customHeight="1" hidden="1"/>
    <row r="271" ht="15" customHeight="1" hidden="1"/>
    <row r="272" ht="15" customHeight="1" hidden="1"/>
    <row r="273" ht="15" customHeight="1" hidden="1"/>
    <row r="274" ht="15" customHeight="1" hidden="1"/>
    <row r="275" ht="15" customHeight="1" hidden="1"/>
    <row r="276" ht="15" customHeight="1" hidden="1"/>
    <row r="277" ht="15" customHeight="1" hidden="1"/>
    <row r="278" ht="15" customHeight="1" hidden="1"/>
    <row r="279" ht="15" customHeight="1" hidden="1"/>
    <row r="280" ht="15" customHeight="1" hidden="1"/>
    <row r="281" ht="15" customHeight="1" hidden="1"/>
    <row r="282" ht="15" customHeight="1" hidden="1"/>
    <row r="283" ht="15" customHeight="1" hidden="1"/>
    <row r="284" ht="15" customHeight="1" hidden="1"/>
    <row r="285" ht="15" customHeight="1" hidden="1"/>
    <row r="286" ht="15" customHeight="1" hidden="1"/>
    <row r="287" ht="15" customHeight="1" hidden="1"/>
    <row r="288" ht="15" customHeight="1" hidden="1"/>
    <row r="289" ht="15" customHeight="1" hidden="1"/>
    <row r="290" ht="15" customHeight="1" hidden="1"/>
    <row r="291" ht="15" customHeight="1" hidden="1"/>
    <row r="292" ht="15" customHeight="1" hidden="1"/>
    <row r="293" ht="15" customHeight="1" hidden="1"/>
    <row r="294" ht="15" customHeight="1" hidden="1"/>
    <row r="295" ht="15" customHeight="1" hidden="1"/>
    <row r="296" ht="15" customHeight="1" hidden="1"/>
    <row r="297" ht="15" customHeight="1" hidden="1"/>
    <row r="298" ht="15" customHeight="1" hidden="1"/>
    <row r="299" ht="15" customHeight="1" hidden="1"/>
    <row r="300" ht="15" customHeight="1" hidden="1"/>
    <row r="301" ht="15" customHeight="1" hidden="1"/>
    <row r="302" ht="15" customHeight="1" hidden="1"/>
    <row r="303" ht="15" customHeight="1" hidden="1"/>
    <row r="304" ht="15" customHeight="1" hidden="1"/>
    <row r="305" ht="15" customHeight="1" hidden="1"/>
    <row r="306" ht="15" customHeight="1" hidden="1"/>
    <row r="307" ht="15" customHeight="1" hidden="1"/>
    <row r="308" ht="15" customHeight="1" hidden="1"/>
    <row r="309" ht="15" customHeight="1" hidden="1"/>
    <row r="310" ht="15" customHeight="1" hidden="1"/>
    <row r="311" ht="15" customHeight="1" hidden="1"/>
    <row r="312" ht="15" customHeight="1" hidden="1"/>
    <row r="313" ht="15" customHeight="1" hidden="1"/>
    <row r="314" ht="15" customHeight="1" hidden="1"/>
    <row r="315" ht="15" customHeight="1" hidden="1"/>
    <row r="316" ht="15" customHeight="1" hidden="1"/>
    <row r="317" ht="15" customHeight="1" hidden="1"/>
    <row r="318" ht="15" customHeight="1" hidden="1"/>
    <row r="319" ht="15" customHeight="1" hidden="1"/>
    <row r="320" ht="15" customHeight="1" hidden="1"/>
    <row r="321" ht="15" customHeight="1" hidden="1"/>
    <row r="322" ht="15" customHeight="1" hidden="1"/>
    <row r="323" ht="15" customHeight="1" hidden="1"/>
    <row r="324" ht="15" customHeight="1" hidden="1"/>
    <row r="325" ht="15" customHeight="1" hidden="1"/>
    <row r="326" ht="15" customHeight="1" hidden="1"/>
    <row r="327" ht="15" customHeight="1" hidden="1"/>
    <row r="328" ht="15" customHeight="1" hidden="1"/>
    <row r="329" ht="15" customHeight="1" hidden="1"/>
    <row r="330" ht="15" customHeight="1" hidden="1"/>
    <row r="331" ht="15" customHeight="1" hidden="1"/>
    <row r="332" ht="15" customHeight="1" hidden="1"/>
    <row r="333" ht="15" customHeight="1" hidden="1"/>
    <row r="334" ht="15" customHeight="1" hidden="1"/>
    <row r="335" ht="15" customHeight="1" hidden="1"/>
    <row r="336" ht="15" customHeight="1" hidden="1"/>
    <row r="337" ht="15" customHeight="1" hidden="1"/>
    <row r="338" ht="15" customHeight="1" hidden="1"/>
    <row r="339" ht="15" customHeight="1" hidden="1"/>
    <row r="340" ht="15" customHeight="1" hidden="1"/>
    <row r="341" ht="15" customHeight="1" hidden="1"/>
    <row r="342" ht="15" customHeight="1" hidden="1"/>
    <row r="343" ht="15" customHeight="1" hidden="1"/>
    <row r="344" ht="15" customHeight="1" hidden="1"/>
    <row r="345" ht="15" customHeight="1" hidden="1"/>
    <row r="346" ht="15" customHeight="1" hidden="1"/>
    <row r="347" ht="15" customHeight="1" hidden="1"/>
    <row r="348" ht="15" customHeight="1" hidden="1"/>
    <row r="349" ht="15" customHeight="1" hidden="1"/>
    <row r="350" ht="15" customHeight="1" hidden="1"/>
    <row r="351" ht="15" customHeight="1" hidden="1"/>
    <row r="352" ht="15" customHeight="1" hidden="1"/>
    <row r="353" ht="15" customHeight="1" hidden="1"/>
    <row r="354" ht="15" customHeight="1" hidden="1"/>
    <row r="355" ht="15" customHeight="1" hidden="1"/>
    <row r="356" ht="15" customHeight="1" hidden="1"/>
    <row r="357" ht="15" customHeight="1" hidden="1"/>
    <row r="358" ht="15" customHeight="1" hidden="1"/>
    <row r="359" ht="15" customHeight="1" hidden="1"/>
    <row r="360" ht="15" customHeight="1" hidden="1"/>
    <row r="361" ht="15" customHeight="1" hidden="1"/>
    <row r="362" ht="15" customHeight="1" hidden="1"/>
    <row r="363" ht="15" customHeight="1" hidden="1"/>
    <row r="364" ht="15" customHeight="1" hidden="1"/>
    <row r="365" ht="15" customHeight="1" hidden="1"/>
    <row r="366" ht="15" customHeight="1" hidden="1"/>
    <row r="367" ht="15" customHeight="1" hidden="1"/>
    <row r="368" ht="15" customHeight="1" hidden="1"/>
    <row r="369" ht="15" customHeight="1" hidden="1"/>
    <row r="370" ht="15" customHeight="1" hidden="1"/>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sheetData>
  <sheetProtection password="C7F8" sheet="1" objects="1" scenarios="1" selectLockedCells="1" selectUnlockedCells="1"/>
  <mergeCells count="3">
    <mergeCell ref="H52:O58"/>
    <mergeCell ref="N69:O69"/>
    <mergeCell ref="H70:O70"/>
  </mergeCells>
  <printOptions/>
  <pageMargins left="0.75" right="0.75" top="0.53" bottom="0.52" header="0.5" footer="0.5"/>
  <pageSetup horizontalDpi="120" verticalDpi="12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JAGAN</cp:lastModifiedBy>
  <cp:lastPrinted>2013-05-27T11:35:17Z</cp:lastPrinted>
  <dcterms:created xsi:type="dcterms:W3CDTF">1996-10-14T23:33:28Z</dcterms:created>
  <dcterms:modified xsi:type="dcterms:W3CDTF">2013-07-15T15:22:10Z</dcterms:modified>
  <cp:category/>
  <cp:version/>
  <cp:contentType/>
  <cp:contentStatus/>
</cp:coreProperties>
</file>