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DATA" sheetId="1" r:id="rId1"/>
    <sheet name="Salary certificate" sheetId="2" r:id="rId2"/>
    <sheet name="Service certificate" sheetId="3" r:id="rId3"/>
  </sheets>
  <definedNames>
    <definedName name="Z_44974F6B_108A_4E60_A0C2_76B2F7271A17_.wvu.Rows" localSheetId="0" hidden="1">'DATA'!$206:$280</definedName>
  </definedNames>
  <calcPr fullCalcOnLoad="1"/>
</workbook>
</file>

<file path=xl/comments1.xml><?xml version="1.0" encoding="utf-8"?>
<comments xmlns="http://schemas.openxmlformats.org/spreadsheetml/2006/main">
  <authors>
    <author>cr</author>
  </authors>
  <commentList>
    <comment ref="D23" authorId="0">
      <text>
        <r>
          <rPr>
            <sz val="11"/>
            <color indexed="8"/>
            <rFont val="Calibri"/>
            <family val="2"/>
          </rPr>
          <t>cr:
Sir, Not enter "%", symbol.</t>
        </r>
      </text>
    </comment>
    <comment ref="D25" authorId="0">
      <text>
        <r>
          <rPr>
            <sz val="11"/>
            <color indexed="8"/>
            <rFont val="Calibri"/>
            <family val="2"/>
          </rPr>
          <t>cr:</t>
        </r>
        <r>
          <rPr>
            <sz val="11"/>
            <color theme="1"/>
            <rFont val="Calibri"/>
            <family val="2"/>
          </rPr>
          <t xml:space="preserve">
</t>
        </r>
        <r>
          <rPr>
            <sz val="11"/>
            <color indexed="8"/>
            <rFont val="Calibri"/>
            <family val="2"/>
          </rPr>
          <t>Sir, Not enter "%", symbol.</t>
        </r>
      </text>
    </comment>
  </commentList>
</comments>
</file>

<file path=xl/sharedStrings.xml><?xml version="1.0" encoding="utf-8"?>
<sst xmlns="http://schemas.openxmlformats.org/spreadsheetml/2006/main" count="231" uniqueCount="207">
  <si>
    <t>Name of the Employee</t>
  </si>
  <si>
    <t>S/o or D/o or W/o</t>
  </si>
  <si>
    <t>Designation</t>
  </si>
  <si>
    <t>Name of the School/Office</t>
  </si>
  <si>
    <t>Working Place</t>
  </si>
  <si>
    <t>Mandal</t>
  </si>
  <si>
    <t>District</t>
  </si>
  <si>
    <t>Pay Particulars</t>
  </si>
  <si>
    <t>Basic Pay</t>
  </si>
  <si>
    <t>PP/SP</t>
  </si>
  <si>
    <t>DA%</t>
  </si>
  <si>
    <t>HRA%</t>
  </si>
  <si>
    <t>CCA</t>
  </si>
  <si>
    <t>PH Allowance</t>
  </si>
  <si>
    <t>Addl. Inc.</t>
  </si>
  <si>
    <t>IR%</t>
  </si>
  <si>
    <t>Others</t>
  </si>
  <si>
    <t>Father Name</t>
  </si>
  <si>
    <t>Deductions</t>
  </si>
  <si>
    <t>PF Loan</t>
  </si>
  <si>
    <t>APGLI</t>
  </si>
  <si>
    <t>APGLI Loan</t>
  </si>
  <si>
    <t>GIS</t>
  </si>
  <si>
    <t>P Tax</t>
  </si>
  <si>
    <t>FA</t>
  </si>
  <si>
    <t>LIC</t>
  </si>
  <si>
    <t>PLI</t>
  </si>
  <si>
    <t xml:space="preserve">Date of Appointment </t>
  </si>
  <si>
    <t>Sri./Smt./Kum.</t>
  </si>
  <si>
    <t>Head Master</t>
  </si>
  <si>
    <t>S.A.(Maths)</t>
  </si>
  <si>
    <t>S.A.(P.S.)</t>
  </si>
  <si>
    <t>S.A.(B.S.)</t>
  </si>
  <si>
    <t>S.A.(S.S.)</t>
  </si>
  <si>
    <t>S.A.(            )</t>
  </si>
  <si>
    <t>S.G.T.</t>
  </si>
  <si>
    <t>PET</t>
  </si>
  <si>
    <t>S.A(P.D)</t>
  </si>
  <si>
    <t>L.F.L.(H.M.)</t>
  </si>
  <si>
    <t>Gr.II(DRAW)</t>
  </si>
  <si>
    <t>S.A.(Eng)</t>
  </si>
  <si>
    <t>S.A.(Tel)</t>
  </si>
  <si>
    <t>S.A.(Hin)</t>
  </si>
  <si>
    <t>Gr.II(Hin)</t>
  </si>
  <si>
    <t>Gr.II(Tel)</t>
  </si>
  <si>
    <t>J.Asst.</t>
  </si>
  <si>
    <t>Record Asst.</t>
  </si>
  <si>
    <t>(                      )</t>
  </si>
  <si>
    <t>Sri.</t>
  </si>
  <si>
    <t>Smt.</t>
  </si>
  <si>
    <t>Kum.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</si>
  <si>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</si>
  <si>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</si>
  <si>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</si>
  <si>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</si>
  <si>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</si>
  <si>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</si>
  <si>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</si>
  <si>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</si>
  <si>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</si>
  <si>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</si>
  <si>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</si>
  <si>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</si>
  <si>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S/o</t>
  </si>
  <si>
    <t>D/o</t>
  </si>
  <si>
    <t>W/o</t>
  </si>
  <si>
    <t>DOJ</t>
  </si>
  <si>
    <t>DOS I</t>
  </si>
  <si>
    <t>MOS</t>
  </si>
  <si>
    <t>Complete</t>
  </si>
  <si>
    <t>PF</t>
  </si>
  <si>
    <t>CPS</t>
  </si>
  <si>
    <t xml:space="preserve">Month of Salary </t>
  </si>
  <si>
    <t>Date of Service certificate Issued</t>
  </si>
  <si>
    <t>SALARY AND SERVICE CERTIFICATE SOFTWARE</t>
  </si>
  <si>
    <t>SALARY CERTIFICATE</t>
  </si>
  <si>
    <r>
      <rPr>
        <u val="single"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Programme Developed By  </t>
    </r>
    <r>
      <rPr>
        <sz val="14"/>
        <color indexed="8"/>
        <rFont val="Times New Roman"/>
        <family val="1"/>
      </rPr>
      <t xml:space="preserve">      C.Ramanjaneyulu   S.A(P.S),                     ZPHS, Jonnagiri,  Tuggali(Mandal),                      Kurnool(Dt.)                                                 Ph :9160840947</t>
    </r>
  </si>
  <si>
    <t>www.cramanji.webnode.com</t>
  </si>
  <si>
    <t>Click below website for more proceedings &amp; Update softwares</t>
  </si>
  <si>
    <t>ZPH School</t>
  </si>
  <si>
    <t>Jonnagiri</t>
  </si>
  <si>
    <t>Tuggali</t>
  </si>
  <si>
    <t>Kurnool</t>
  </si>
  <si>
    <t>Lakhs</t>
  </si>
  <si>
    <t>Thousands</t>
  </si>
  <si>
    <t>Hundred</t>
  </si>
  <si>
    <t>One</t>
  </si>
  <si>
    <t xml:space="preserve">Two 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</si>
  <si>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</si>
  <si>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</si>
  <si>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</si>
  <si>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</si>
  <si>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</si>
  <si>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</si>
  <si>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</si>
  <si>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</si>
  <si>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</si>
  <si>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</si>
  <si>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</si>
  <si>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</si>
  <si>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</si>
  <si>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</si>
  <si>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</si>
  <si>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</si>
  <si>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</si>
  <si>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</si>
  <si>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</si>
  <si>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</si>
  <si>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</si>
  <si>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</si>
  <si>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</si>
  <si>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</si>
  <si>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</si>
  <si>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</si>
  <si>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 xml:space="preserve">Twenty Nine </t>
  </si>
  <si>
    <t xml:space="preserve">Thirty 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</si>
  <si>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</si>
  <si>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</si>
  <si>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</si>
  <si>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</si>
  <si>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</si>
  <si>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</si>
  <si>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</si>
  <si>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 xml:space="preserve">Thirty Eight </t>
  </si>
  <si>
    <t>Thirty Nine</t>
  </si>
  <si>
    <t>Fourty</t>
  </si>
  <si>
    <t>Fourty One</t>
  </si>
  <si>
    <t>Fourty Two</t>
  </si>
  <si>
    <t>Fourty Three</t>
  </si>
  <si>
    <t>Fourty Four</t>
  </si>
  <si>
    <t>Fourty Five</t>
  </si>
  <si>
    <t>Fourty Six</t>
  </si>
  <si>
    <t>Fourty Seven</t>
  </si>
  <si>
    <t>Fourty Eight</t>
  </si>
  <si>
    <t>Fourty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</si>
  <si>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</si>
  <si>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</si>
  <si>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</si>
  <si>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</si>
  <si>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</si>
  <si>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</si>
  <si>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</si>
  <si>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</si>
  <si>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</si>
  <si>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</si>
  <si>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 xml:space="preserve">Sixty 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</si>
  <si>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</si>
  <si>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</si>
  <si>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</si>
  <si>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</si>
  <si>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</si>
  <si>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</si>
  <si>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</si>
  <si>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</si>
  <si>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</si>
  <si>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</si>
  <si>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</si>
  <si>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</si>
  <si>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</si>
  <si>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</si>
  <si>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</si>
  <si>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</si>
  <si>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</si>
  <si>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</si>
  <si>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</si>
  <si>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</si>
  <si>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</si>
  <si>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</si>
  <si>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</si>
  <si>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</si>
  <si>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</si>
  <si>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</si>
  <si>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</si>
  <si>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</si>
  <si>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</si>
  <si>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Ninty</t>
  </si>
  <si>
    <t>Ninty One</t>
  </si>
  <si>
    <t xml:space="preserve">Ninty Two </t>
  </si>
  <si>
    <t>Ninty Three</t>
  </si>
  <si>
    <t>Ninty Four</t>
  </si>
  <si>
    <t>Ninty Five</t>
  </si>
  <si>
    <t>Ninty Six</t>
  </si>
  <si>
    <t>Ninty Seven</t>
  </si>
  <si>
    <t>Ninty Eight</t>
  </si>
  <si>
    <t>Ninty Nine</t>
  </si>
  <si>
    <t>pay</t>
  </si>
  <si>
    <t>ir</t>
  </si>
  <si>
    <t>da</t>
  </si>
  <si>
    <t>total</t>
  </si>
  <si>
    <t>10% of salary</t>
  </si>
  <si>
    <t>pf</t>
  </si>
  <si>
    <t>pf/cps</t>
  </si>
  <si>
    <t>GROSS</t>
  </si>
  <si>
    <t>Total Deductions</t>
  </si>
  <si>
    <t>Signature of the DDO</t>
  </si>
  <si>
    <t>Place:</t>
  </si>
  <si>
    <t>Date:</t>
  </si>
  <si>
    <t>S.Nagaraju</t>
  </si>
  <si>
    <t>S.Maddileti</t>
  </si>
  <si>
    <t>SERVICE CERTIFICATE</t>
  </si>
  <si>
    <t>Sinature of the DDO</t>
  </si>
  <si>
    <t xml:space="preserve">If you need conduct </t>
  </si>
  <si>
    <t>If yes,Good/Satisfactory</t>
  </si>
  <si>
    <t>DDO Headquarter ( Place)</t>
  </si>
  <si>
    <t>Net :</t>
  </si>
  <si>
    <t>Yes</t>
  </si>
  <si>
    <t>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</si>
</sst>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10"/>
      <name val="Times New Roman"/>
      <family val="1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i/>
      <sz val="11"/>
      <color indexed="8"/>
      <name val="Calibri"/>
      <family val="2"/>
    </font>
    <font>
      <b/>
      <sz val="12"/>
      <color indexed="8"/>
      <name val="Cambria"/>
      <family val="1"/>
    </font>
    <font>
      <sz val="10.5"/>
      <color indexed="8"/>
      <name val="Cambria"/>
      <family val="1"/>
    </font>
    <font>
      <sz val="16"/>
      <color indexed="8"/>
      <name val="Cambria"/>
      <family val="1"/>
    </font>
    <font>
      <b/>
      <sz val="2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9.5"/>
      <color indexed="8"/>
      <name val="Cambria"/>
      <family val="1"/>
    </font>
    <font>
      <b/>
      <u val="single"/>
      <sz val="16"/>
      <color indexed="8"/>
      <name val="Cambria"/>
      <family val="1"/>
    </font>
    <font>
      <u val="single"/>
      <sz val="18"/>
      <color indexed="8"/>
      <name val="Cambria"/>
      <family val="1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0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mbria"/>
      <family val="1"/>
    </font>
    <font>
      <sz val="14"/>
      <color theme="1"/>
      <name val="Cambria"/>
      <family val="1"/>
    </font>
    <font>
      <i/>
      <sz val="11"/>
      <color theme="1"/>
      <name val="Calibri"/>
      <family val="2"/>
    </font>
    <font>
      <b/>
      <sz val="12"/>
      <color theme="1"/>
      <name val="Cambria"/>
      <family val="1"/>
    </font>
    <font>
      <sz val="10.5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libri"/>
      <family val="2"/>
    </font>
    <font>
      <sz val="16"/>
      <color theme="1"/>
      <name val="Cambria"/>
      <family val="1"/>
    </font>
    <font>
      <b/>
      <sz val="20"/>
      <color theme="1"/>
      <name val="Cambria"/>
      <family val="1"/>
    </font>
    <font>
      <sz val="11"/>
      <color theme="1"/>
      <name val="Times New Roman"/>
      <family val="1"/>
    </font>
    <font>
      <b/>
      <u val="single"/>
      <sz val="16"/>
      <color theme="1"/>
      <name val="Cambria"/>
      <family val="1"/>
    </font>
    <font>
      <b/>
      <sz val="9.5"/>
      <color theme="1"/>
      <name val="Cambria"/>
      <family val="1"/>
    </font>
    <font>
      <b/>
      <sz val="10"/>
      <color theme="1"/>
      <name val="Times New Roman"/>
      <family val="1"/>
    </font>
    <font>
      <u val="single"/>
      <sz val="18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slantDashDot">
        <color rgb="FFFF0000"/>
      </left>
      <right>
        <color indexed="63"/>
      </right>
      <top style="slantDashDot">
        <color rgb="FFFF0000"/>
      </top>
      <bottom>
        <color indexed="63"/>
      </bottom>
    </border>
    <border>
      <left>
        <color indexed="63"/>
      </left>
      <right>
        <color indexed="63"/>
      </right>
      <top style="slantDashDot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slantDashDot">
        <color rgb="FFFF0000"/>
      </top>
      <bottom>
        <color indexed="63"/>
      </bottom>
    </border>
    <border>
      <left style="slantDashDot">
        <color rgb="FFFF0000"/>
      </left>
      <right>
        <color indexed="63"/>
      </right>
      <top>
        <color indexed="63"/>
      </top>
      <bottom style="slantDashDot">
        <color rgb="FFFF0000"/>
      </bottom>
    </border>
    <border>
      <left>
        <color indexed="63"/>
      </left>
      <right>
        <color indexed="63"/>
      </right>
      <top>
        <color indexed="63"/>
      </top>
      <bottom style="slantDashDot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slantDashDot">
        <color rgb="FFFF0000"/>
      </bottom>
    </border>
    <border>
      <left style="slantDashDot">
        <color rgb="FFFF0000"/>
      </left>
      <right>
        <color indexed="63"/>
      </right>
      <top style="slantDashDot">
        <color rgb="FFFF0000"/>
      </top>
      <bottom style="slantDashDot">
        <color rgb="FFFF0000"/>
      </bottom>
    </border>
    <border>
      <left>
        <color indexed="63"/>
      </left>
      <right>
        <color indexed="63"/>
      </right>
      <top style="slantDashDot">
        <color rgb="FFFF0000"/>
      </top>
      <bottom style="slantDashDot">
        <color rgb="FFFF0000"/>
      </bottom>
    </border>
    <border>
      <left>
        <color indexed="63"/>
      </left>
      <right style="double">
        <color rgb="FFFF0000"/>
      </right>
      <top style="slantDashDot">
        <color rgb="FFFF0000"/>
      </top>
      <bottom style="slantDashDot">
        <color rgb="FFFF0000"/>
      </bottom>
    </border>
    <border>
      <left>
        <color indexed="63"/>
      </left>
      <right style="slantDashDot">
        <color rgb="FFFF0000"/>
      </right>
      <top style="slantDashDot">
        <color rgb="FFFF0000"/>
      </top>
      <bottom style="slantDashDot">
        <color rgb="FFFF0000"/>
      </bottom>
    </border>
    <border>
      <left style="mediumDashDotDot">
        <color rgb="FFFF0000"/>
      </left>
      <right>
        <color indexed="63"/>
      </right>
      <top style="mediumDashDotDot">
        <color rgb="FFFF0000"/>
      </top>
      <bottom>
        <color indexed="63"/>
      </bottom>
    </border>
    <border>
      <left>
        <color indexed="63"/>
      </left>
      <right>
        <color indexed="63"/>
      </right>
      <top style="mediumDashDotDot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mediumDashDotDot">
        <color rgb="FFFF0000"/>
      </top>
      <bottom>
        <color indexed="63"/>
      </bottom>
    </border>
    <border>
      <left style="mediumDashDotDot">
        <color rgb="FFFF0000"/>
      </left>
      <right>
        <color indexed="63"/>
      </right>
      <top>
        <color indexed="63"/>
      </top>
      <bottom>
        <color indexed="63"/>
      </bottom>
    </border>
    <border>
      <left style="mediumDashDotDot">
        <color rgb="FFFF0000"/>
      </left>
      <right>
        <color indexed="63"/>
      </right>
      <top>
        <color indexed="63"/>
      </top>
      <bottom style="mediumDashDotDot">
        <color rgb="FFFF0000"/>
      </bottom>
    </border>
    <border>
      <left>
        <color indexed="63"/>
      </left>
      <right>
        <color indexed="63"/>
      </right>
      <top>
        <color indexed="63"/>
      </top>
      <bottom style="mediumDashDotDot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DashDotDot">
        <color rgb="FFFF0000"/>
      </bottom>
    </border>
    <border>
      <left>
        <color indexed="63"/>
      </left>
      <right style="mediumDashDotDot">
        <color rgb="FFFF0000"/>
      </right>
      <top style="mediumDashDotDot">
        <color rgb="FFFF0000"/>
      </top>
      <bottom>
        <color indexed="63"/>
      </bottom>
    </border>
    <border>
      <left>
        <color indexed="63"/>
      </left>
      <right style="mediumDashDotDot">
        <color rgb="FFFF0000"/>
      </right>
      <top>
        <color indexed="63"/>
      </top>
      <bottom>
        <color indexed="63"/>
      </bottom>
    </border>
    <border>
      <left>
        <color indexed="63"/>
      </left>
      <right style="mediumDashDotDot">
        <color rgb="FFFF0000"/>
      </right>
      <top>
        <color indexed="63"/>
      </top>
      <bottom style="mediumDashDotDot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10" borderId="0" xfId="0" applyFont="1" applyFill="1" applyBorder="1" applyAlignment="1">
      <alignment/>
    </xf>
    <xf numFmtId="0" fontId="59" fillId="10" borderId="0" xfId="0" applyFont="1" applyFill="1" applyBorder="1" applyAlignment="1">
      <alignment horizontal="center"/>
    </xf>
    <xf numFmtId="0" fontId="0" fillId="10" borderId="16" xfId="0" applyFill="1" applyBorder="1" applyAlignment="1">
      <alignment/>
    </xf>
    <xf numFmtId="0" fontId="59" fillId="10" borderId="17" xfId="0" applyFont="1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20" xfId="0" applyFill="1" applyBorder="1" applyAlignment="1">
      <alignment/>
    </xf>
    <xf numFmtId="0" fontId="59" fillId="10" borderId="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59" fillId="10" borderId="22" xfId="0" applyFont="1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59" fillId="10" borderId="24" xfId="0" applyFont="1" applyFill="1" applyBorder="1" applyAlignment="1">
      <alignment horizontal="center"/>
    </xf>
    <xf numFmtId="0" fontId="59" fillId="10" borderId="25" xfId="0" applyFont="1" applyFill="1" applyBorder="1" applyAlignment="1">
      <alignment/>
    </xf>
    <xf numFmtId="0" fontId="59" fillId="10" borderId="10" xfId="0" applyFont="1" applyFill="1" applyBorder="1" applyAlignment="1">
      <alignment/>
    </xf>
    <xf numFmtId="0" fontId="59" fillId="10" borderId="0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59" fillId="0" borderId="0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0" fillId="0" borderId="36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/>
    </xf>
    <xf numFmtId="0" fontId="62" fillId="0" borderId="37" xfId="0" applyFont="1" applyBorder="1" applyAlignment="1">
      <alignment horizontal="left" vertical="center" wrapText="1"/>
    </xf>
    <xf numFmtId="0" fontId="63" fillId="0" borderId="37" xfId="0" applyFont="1" applyBorder="1" applyAlignment="1">
      <alignment horizontal="left" vertical="center" wrapText="1"/>
    </xf>
    <xf numFmtId="0" fontId="64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7" fillId="0" borderId="0" xfId="0" applyFont="1" applyAlignment="1">
      <alignment/>
    </xf>
    <xf numFmtId="0" fontId="68" fillId="10" borderId="0" xfId="0" applyFont="1" applyFill="1" applyBorder="1" applyAlignment="1">
      <alignment horizontal="center" vertical="center"/>
    </xf>
    <xf numFmtId="0" fontId="59" fillId="13" borderId="13" xfId="0" applyFont="1" applyFill="1" applyBorder="1" applyAlignment="1">
      <alignment horizontal="left" vertical="center"/>
    </xf>
    <xf numFmtId="0" fontId="59" fillId="13" borderId="12" xfId="0" applyFont="1" applyFill="1" applyBorder="1" applyAlignment="1">
      <alignment horizontal="left" vertical="center"/>
    </xf>
    <xf numFmtId="0" fontId="59" fillId="13" borderId="14" xfId="0" applyFont="1" applyFill="1" applyBorder="1" applyAlignment="1">
      <alignment horizontal="left" vertical="center"/>
    </xf>
    <xf numFmtId="0" fontId="59" fillId="13" borderId="15" xfId="0" applyFont="1" applyFill="1" applyBorder="1" applyAlignment="1">
      <alignment horizontal="left" vertical="center"/>
    </xf>
    <xf numFmtId="0" fontId="69" fillId="13" borderId="10" xfId="0" applyFont="1" applyFill="1" applyBorder="1" applyAlignment="1">
      <alignment horizontal="left" vertical="center"/>
    </xf>
    <xf numFmtId="0" fontId="59" fillId="13" borderId="11" xfId="0" applyFont="1" applyFill="1" applyBorder="1" applyAlignment="1">
      <alignment/>
    </xf>
    <xf numFmtId="0" fontId="59" fillId="13" borderId="40" xfId="0" applyFont="1" applyFill="1" applyBorder="1" applyAlignment="1">
      <alignment/>
    </xf>
    <xf numFmtId="14" fontId="57" fillId="0" borderId="0" xfId="0" applyNumberFormat="1" applyFont="1" applyBorder="1" applyAlignment="1">
      <alignment/>
    </xf>
    <xf numFmtId="14" fontId="65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right"/>
    </xf>
    <xf numFmtId="0" fontId="65" fillId="13" borderId="10" xfId="0" applyFont="1" applyFill="1" applyBorder="1" applyAlignment="1">
      <alignment horizontal="left" vertical="center"/>
    </xf>
    <xf numFmtId="0" fontId="65" fillId="13" borderId="11" xfId="0" applyFont="1" applyFill="1" applyBorder="1" applyAlignment="1">
      <alignment horizontal="left" vertical="center"/>
    </xf>
    <xf numFmtId="0" fontId="65" fillId="13" borderId="40" xfId="0" applyFont="1" applyFill="1" applyBorder="1" applyAlignment="1">
      <alignment horizontal="left" vertical="center"/>
    </xf>
    <xf numFmtId="0" fontId="59" fillId="13" borderId="10" xfId="0" applyFont="1" applyFill="1" applyBorder="1" applyAlignment="1">
      <alignment horizontal="left" vertical="center"/>
    </xf>
    <xf numFmtId="0" fontId="59" fillId="13" borderId="11" xfId="0" applyFont="1" applyFill="1" applyBorder="1" applyAlignment="1">
      <alignment horizontal="left" vertical="center"/>
    </xf>
    <xf numFmtId="0" fontId="59" fillId="13" borderId="40" xfId="0" applyFont="1" applyFill="1" applyBorder="1" applyAlignment="1">
      <alignment horizontal="left" vertical="center"/>
    </xf>
    <xf numFmtId="0" fontId="70" fillId="13" borderId="10" xfId="0" applyFont="1" applyFill="1" applyBorder="1" applyAlignment="1">
      <alignment horizontal="left" vertical="center"/>
    </xf>
    <xf numFmtId="0" fontId="70" fillId="13" borderId="40" xfId="0" applyFont="1" applyFill="1" applyBorder="1" applyAlignment="1">
      <alignment horizontal="left" vertical="center"/>
    </xf>
    <xf numFmtId="0" fontId="59" fillId="0" borderId="36" xfId="0" applyFont="1" applyBorder="1" applyAlignment="1" applyProtection="1">
      <alignment horizontal="left" vertical="center"/>
      <protection locked="0"/>
    </xf>
    <xf numFmtId="0" fontId="59" fillId="0" borderId="37" xfId="0" applyFont="1" applyBorder="1" applyAlignment="1" applyProtection="1">
      <alignment horizontal="left" vertical="center"/>
      <protection locked="0"/>
    </xf>
    <xf numFmtId="0" fontId="59" fillId="0" borderId="10" xfId="0" applyFont="1" applyBorder="1" applyAlignment="1" applyProtection="1">
      <alignment horizontal="left" vertical="center"/>
      <protection locked="0"/>
    </xf>
    <xf numFmtId="0" fontId="59" fillId="0" borderId="40" xfId="0" applyFont="1" applyBorder="1" applyAlignment="1" applyProtection="1">
      <alignment horizontal="left" vertical="center"/>
      <protection locked="0"/>
    </xf>
    <xf numFmtId="0" fontId="71" fillId="18" borderId="41" xfId="0" applyFont="1" applyFill="1" applyBorder="1" applyAlignment="1">
      <alignment horizontal="center" wrapText="1"/>
    </xf>
    <xf numFmtId="0" fontId="71" fillId="18" borderId="42" xfId="0" applyFont="1" applyFill="1" applyBorder="1" applyAlignment="1">
      <alignment horizontal="center" wrapText="1"/>
    </xf>
    <xf numFmtId="0" fontId="71" fillId="18" borderId="43" xfId="0" applyFont="1" applyFill="1" applyBorder="1" applyAlignment="1">
      <alignment horizontal="center" wrapText="1"/>
    </xf>
    <xf numFmtId="0" fontId="71" fillId="18" borderId="44" xfId="0" applyFont="1" applyFill="1" applyBorder="1" applyAlignment="1">
      <alignment horizontal="center" wrapText="1"/>
    </xf>
    <xf numFmtId="0" fontId="71" fillId="18" borderId="45" xfId="0" applyFont="1" applyFill="1" applyBorder="1" applyAlignment="1">
      <alignment horizontal="center" wrapText="1"/>
    </xf>
    <xf numFmtId="0" fontId="71" fillId="18" borderId="46" xfId="0" applyFont="1" applyFill="1" applyBorder="1" applyAlignment="1">
      <alignment horizontal="center" wrapText="1"/>
    </xf>
    <xf numFmtId="0" fontId="72" fillId="18" borderId="47" xfId="0" applyFont="1" applyFill="1" applyBorder="1" applyAlignment="1">
      <alignment horizontal="center" vertical="center"/>
    </xf>
    <xf numFmtId="0" fontId="72" fillId="18" borderId="48" xfId="0" applyFont="1" applyFill="1" applyBorder="1" applyAlignment="1">
      <alignment horizontal="center" vertical="center"/>
    </xf>
    <xf numFmtId="0" fontId="72" fillId="18" borderId="49" xfId="0" applyFont="1" applyFill="1" applyBorder="1" applyAlignment="1">
      <alignment horizontal="center" vertical="center"/>
    </xf>
    <xf numFmtId="0" fontId="59" fillId="0" borderId="24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/>
    </xf>
    <xf numFmtId="0" fontId="59" fillId="0" borderId="10" xfId="0" applyNumberFormat="1" applyFont="1" applyBorder="1" applyAlignment="1" applyProtection="1">
      <alignment horizontal="left" vertical="center"/>
      <protection locked="0"/>
    </xf>
    <xf numFmtId="0" fontId="59" fillId="0" borderId="40" xfId="0" applyNumberFormat="1" applyFont="1" applyBorder="1" applyAlignment="1" applyProtection="1">
      <alignment horizontal="left" vertical="center"/>
      <protection locked="0"/>
    </xf>
    <xf numFmtId="0" fontId="59" fillId="0" borderId="36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73" fillId="19" borderId="47" xfId="0" applyFont="1" applyFill="1" applyBorder="1" applyAlignment="1">
      <alignment horizontal="center"/>
    </xf>
    <xf numFmtId="0" fontId="73" fillId="19" borderId="48" xfId="0" applyFont="1" applyFill="1" applyBorder="1" applyAlignment="1">
      <alignment horizontal="center"/>
    </xf>
    <xf numFmtId="0" fontId="73" fillId="19" borderId="50" xfId="0" applyFont="1" applyFill="1" applyBorder="1" applyAlignment="1">
      <alignment horizontal="center"/>
    </xf>
    <xf numFmtId="0" fontId="62" fillId="12" borderId="51" xfId="0" applyFont="1" applyFill="1" applyBorder="1" applyAlignment="1">
      <alignment horizontal="center" vertical="center" wrapText="1"/>
    </xf>
    <xf numFmtId="0" fontId="74" fillId="12" borderId="52" xfId="0" applyFont="1" applyFill="1" applyBorder="1" applyAlignment="1">
      <alignment horizontal="center" vertical="center" wrapText="1"/>
    </xf>
    <xf numFmtId="0" fontId="74" fillId="12" borderId="53" xfId="0" applyFont="1" applyFill="1" applyBorder="1" applyAlignment="1">
      <alignment horizontal="center" vertical="center" wrapText="1"/>
    </xf>
    <xf numFmtId="0" fontId="74" fillId="12" borderId="54" xfId="0" applyFont="1" applyFill="1" applyBorder="1" applyAlignment="1">
      <alignment horizontal="center" vertical="center" wrapText="1"/>
    </xf>
    <xf numFmtId="0" fontId="74" fillId="12" borderId="0" xfId="0" applyFont="1" applyFill="1" applyBorder="1" applyAlignment="1">
      <alignment horizontal="center" vertical="center" wrapText="1"/>
    </xf>
    <xf numFmtId="0" fontId="74" fillId="12" borderId="20" xfId="0" applyFont="1" applyFill="1" applyBorder="1" applyAlignment="1">
      <alignment horizontal="center" vertical="center" wrapText="1"/>
    </xf>
    <xf numFmtId="0" fontId="74" fillId="12" borderId="55" xfId="0" applyFont="1" applyFill="1" applyBorder="1" applyAlignment="1">
      <alignment horizontal="center" vertical="center" wrapText="1"/>
    </xf>
    <xf numFmtId="0" fontId="74" fillId="12" borderId="56" xfId="0" applyFont="1" applyFill="1" applyBorder="1" applyAlignment="1">
      <alignment horizontal="center" vertical="center" wrapText="1"/>
    </xf>
    <xf numFmtId="0" fontId="74" fillId="12" borderId="57" xfId="0" applyFont="1" applyFill="1" applyBorder="1" applyAlignment="1">
      <alignment horizontal="center" vertical="center" wrapText="1"/>
    </xf>
    <xf numFmtId="0" fontId="59" fillId="0" borderId="51" xfId="0" applyFont="1" applyBorder="1" applyAlignment="1">
      <alignment horizontal="center"/>
    </xf>
    <xf numFmtId="0" fontId="59" fillId="0" borderId="52" xfId="0" applyFont="1" applyBorder="1" applyAlignment="1">
      <alignment horizontal="center"/>
    </xf>
    <xf numFmtId="0" fontId="59" fillId="0" borderId="58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59" fillId="0" borderId="55" xfId="0" applyFont="1" applyBorder="1" applyAlignment="1">
      <alignment horizontal="center"/>
    </xf>
    <xf numFmtId="0" fontId="59" fillId="0" borderId="56" xfId="0" applyFont="1" applyBorder="1" applyAlignment="1">
      <alignment horizontal="center"/>
    </xf>
    <xf numFmtId="0" fontId="59" fillId="0" borderId="60" xfId="0" applyFont="1" applyBorder="1" applyAlignment="1">
      <alignment horizontal="center"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59" fillId="0" borderId="40" xfId="0" applyFont="1" applyBorder="1" applyAlignment="1" applyProtection="1">
      <alignment horizontal="center" vertical="center"/>
      <protection locked="0"/>
    </xf>
    <xf numFmtId="0" fontId="59" fillId="0" borderId="36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9" fillId="0" borderId="37" xfId="0" applyFont="1" applyBorder="1" applyAlignment="1" applyProtection="1">
      <alignment horizontal="center" vertical="center"/>
      <protection locked="0"/>
    </xf>
    <xf numFmtId="0" fontId="59" fillId="0" borderId="25" xfId="0" applyFont="1" applyBorder="1" applyAlignment="1" applyProtection="1">
      <alignment horizontal="left" vertical="center"/>
      <protection locked="0"/>
    </xf>
    <xf numFmtId="0" fontId="59" fillId="0" borderId="39" xfId="0" applyFont="1" applyBorder="1" applyAlignment="1" applyProtection="1">
      <alignment horizontal="left" vertical="center"/>
      <protection locked="0"/>
    </xf>
    <xf numFmtId="0" fontId="72" fillId="13" borderId="10" xfId="0" applyFont="1" applyFill="1" applyBorder="1" applyAlignment="1">
      <alignment horizontal="center"/>
    </xf>
    <xf numFmtId="0" fontId="72" fillId="13" borderId="11" xfId="0" applyFont="1" applyFill="1" applyBorder="1" applyAlignment="1">
      <alignment horizontal="center"/>
    </xf>
    <xf numFmtId="0" fontId="72" fillId="13" borderId="40" xfId="0" applyFont="1" applyFill="1" applyBorder="1" applyAlignment="1">
      <alignment horizontal="center"/>
    </xf>
    <xf numFmtId="0" fontId="59" fillId="0" borderId="34" xfId="0" applyFont="1" applyBorder="1" applyAlignment="1" applyProtection="1">
      <alignment horizontal="left" vertical="center"/>
      <protection locked="0"/>
    </xf>
    <xf numFmtId="0" fontId="59" fillId="0" borderId="35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59" fillId="0" borderId="38" xfId="0" applyFont="1" applyBorder="1" applyAlignment="1" applyProtection="1">
      <alignment horizontal="left" vertical="center"/>
      <protection locked="0"/>
    </xf>
    <xf numFmtId="0" fontId="59" fillId="0" borderId="11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59" fillId="0" borderId="40" xfId="0" applyFont="1" applyBorder="1" applyAlignment="1">
      <alignment horizontal="center"/>
    </xf>
    <xf numFmtId="0" fontId="68" fillId="13" borderId="10" xfId="0" applyFont="1" applyFill="1" applyBorder="1" applyAlignment="1">
      <alignment horizontal="center" vertical="center"/>
    </xf>
    <xf numFmtId="0" fontId="68" fillId="13" borderId="40" xfId="0" applyFont="1" applyFill="1" applyBorder="1" applyAlignment="1">
      <alignment horizontal="center" vertical="center"/>
    </xf>
    <xf numFmtId="0" fontId="59" fillId="0" borderId="25" xfId="0" applyFont="1" applyBorder="1" applyAlignment="1" applyProtection="1">
      <alignment horizontal="center" vertical="center"/>
      <protection locked="0"/>
    </xf>
    <xf numFmtId="0" fontId="59" fillId="0" borderId="38" xfId="0" applyFont="1" applyBorder="1" applyAlignment="1" applyProtection="1">
      <alignment horizontal="center" vertical="center"/>
      <protection locked="0"/>
    </xf>
    <xf numFmtId="0" fontId="59" fillId="0" borderId="39" xfId="0" applyFont="1" applyBorder="1" applyAlignment="1" applyProtection="1">
      <alignment horizontal="center" vertical="center"/>
      <protection locked="0"/>
    </xf>
    <xf numFmtId="0" fontId="59" fillId="0" borderId="34" xfId="0" applyFont="1" applyBorder="1" applyAlignment="1">
      <alignment horizontal="left" vertical="center"/>
    </xf>
    <xf numFmtId="0" fontId="75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59" fillId="0" borderId="38" xfId="0" applyFont="1" applyBorder="1" applyAlignment="1">
      <alignment horizontal="left" vertical="center"/>
    </xf>
    <xf numFmtId="0" fontId="59" fillId="0" borderId="39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76" fillId="0" borderId="0" xfId="0" applyFont="1" applyBorder="1" applyAlignment="1">
      <alignment horizontal="left"/>
    </xf>
    <xf numFmtId="0" fontId="76" fillId="0" borderId="37" xfId="0" applyFont="1" applyBorder="1" applyAlignment="1">
      <alignment horizontal="left"/>
    </xf>
    <xf numFmtId="0" fontId="59" fillId="0" borderId="10" xfId="0" applyNumberFormat="1" applyFont="1" applyBorder="1" applyAlignment="1">
      <alignment horizontal="left" vertical="center"/>
    </xf>
    <xf numFmtId="0" fontId="59" fillId="0" borderId="40" xfId="0" applyNumberFormat="1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40" xfId="0" applyFont="1" applyBorder="1" applyAlignment="1">
      <alignment horizontal="center"/>
    </xf>
    <xf numFmtId="0" fontId="65" fillId="0" borderId="0" xfId="0" applyFont="1" applyBorder="1" applyAlignment="1">
      <alignment horizontal="right"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62" fillId="0" borderId="37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/>
    </xf>
    <xf numFmtId="0" fontId="62" fillId="0" borderId="37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14" fontId="57" fillId="0" borderId="0" xfId="0" applyNumberFormat="1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6" fillId="0" borderId="37" xfId="0" applyFont="1" applyBorder="1" applyAlignment="1">
      <alignment horizontal="center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4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14</xdr:row>
      <xdr:rowOff>19050</xdr:rowOff>
    </xdr:from>
    <xdr:to>
      <xdr:col>10</xdr:col>
      <xdr:colOff>295275</xdr:colOff>
      <xdr:row>17</xdr:row>
      <xdr:rowOff>219075</xdr:rowOff>
    </xdr:to>
    <xdr:sp>
      <xdr:nvSpPr>
        <xdr:cNvPr id="1" name="Rounded Rectangle 1"/>
        <xdr:cNvSpPr>
          <a:spLocks/>
        </xdr:cNvSpPr>
      </xdr:nvSpPr>
      <xdr:spPr>
        <a:xfrm>
          <a:off x="4181475" y="3486150"/>
          <a:ext cx="1304925" cy="94297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Sir,  Please</a:t>
          </a:r>
          <a:r>
            <a:rPr lang="en-US" cap="none" sz="1200" b="1" i="0" u="none" baseline="0">
              <a:solidFill>
                <a:srgbClr val="000000"/>
              </a:solidFill>
            </a:rPr>
            <a:t> enter only  PF amount, Automatically enter  CPS  Amount.</a:t>
          </a:r>
        </a:p>
      </xdr:txBody>
    </xdr:sp>
    <xdr:clientData/>
  </xdr:twoCellAnchor>
  <xdr:twoCellAnchor>
    <xdr:from>
      <xdr:col>8</xdr:col>
      <xdr:colOff>371475</xdr:colOff>
      <xdr:row>17</xdr:row>
      <xdr:rowOff>219075</xdr:rowOff>
    </xdr:from>
    <xdr:to>
      <xdr:col>9</xdr:col>
      <xdr:colOff>390525</xdr:colOff>
      <xdr:row>20</xdr:row>
      <xdr:rowOff>123825</xdr:rowOff>
    </xdr:to>
    <xdr:sp>
      <xdr:nvSpPr>
        <xdr:cNvPr id="2" name="Elbow Connector 3"/>
        <xdr:cNvSpPr>
          <a:spLocks/>
        </xdr:cNvSpPr>
      </xdr:nvSpPr>
      <xdr:spPr>
        <a:xfrm rot="5400000">
          <a:off x="4695825" y="4429125"/>
          <a:ext cx="495300" cy="647700"/>
        </a:xfrm>
        <a:prstGeom prst="bentConnector3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419100</xdr:colOff>
      <xdr:row>2</xdr:row>
      <xdr:rowOff>180975</xdr:rowOff>
    </xdr:from>
    <xdr:to>
      <xdr:col>11</xdr:col>
      <xdr:colOff>47625</xdr:colOff>
      <xdr:row>11</xdr:row>
      <xdr:rowOff>57150</xdr:rowOff>
    </xdr:to>
    <xdr:pic>
      <xdr:nvPicPr>
        <xdr:cNvPr id="3" name="Picture 17" descr="c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23900"/>
          <a:ext cx="15811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E276"/>
  <sheetViews>
    <sheetView showGridLines="0" showRowColHeaders="0" tabSelected="1" zoomScalePageLayoutView="0" workbookViewId="0" topLeftCell="A1">
      <selection activeCell="H21" sqref="H21:I21"/>
    </sheetView>
  </sheetViews>
  <sheetFormatPr defaultColWidth="9.140625" defaultRowHeight="15"/>
  <cols>
    <col min="1" max="1" width="6.7109375" style="0" customWidth="1"/>
    <col min="2" max="2" width="4.28125" style="0" customWidth="1"/>
    <col min="3" max="3" width="15.28125" style="0" customWidth="1"/>
    <col min="4" max="5" width="7.140625" style="0" customWidth="1"/>
    <col min="6" max="6" width="4.28125" style="0" customWidth="1"/>
    <col min="7" max="7" width="12.8515625" style="0" customWidth="1"/>
    <col min="8" max="9" width="7.140625" style="0" customWidth="1"/>
    <col min="10" max="10" width="5.8515625" style="0" customWidth="1"/>
    <col min="12" max="12" width="7.28125" style="0" customWidth="1"/>
    <col min="15" max="15" width="6.28125" style="0" customWidth="1"/>
    <col min="51" max="51" width="11.00390625" style="0" customWidth="1"/>
    <col min="52" max="52" width="10.7109375" style="0" bestFit="1" customWidth="1"/>
  </cols>
  <sheetData>
    <row r="1" spans="1:15" ht="16.5" thickBot="1" thickTop="1">
      <c r="A1" s="15"/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8"/>
    </row>
    <row r="2" spans="1:15" ht="26.25" thickBot="1">
      <c r="A2" s="19"/>
      <c r="B2" s="109" t="s">
        <v>74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20"/>
      <c r="O2" s="21"/>
    </row>
    <row r="3" spans="1:15" ht="15.75" thickBot="1">
      <c r="A3" s="19"/>
      <c r="B3" s="13"/>
      <c r="C3" s="13"/>
      <c r="D3" s="13"/>
      <c r="E3" s="13"/>
      <c r="F3" s="13"/>
      <c r="G3" s="13"/>
      <c r="H3" s="13"/>
      <c r="I3" s="13"/>
      <c r="J3" s="13"/>
      <c r="K3" s="20"/>
      <c r="L3" s="20"/>
      <c r="M3" s="20"/>
      <c r="N3" s="20"/>
      <c r="O3" s="21"/>
    </row>
    <row r="4" spans="1:15" ht="19.5" customHeight="1" thickBot="1">
      <c r="A4" s="19"/>
      <c r="B4" s="13"/>
      <c r="C4" s="88" t="s">
        <v>0</v>
      </c>
      <c r="D4" s="89"/>
      <c r="E4" s="130" t="s">
        <v>197</v>
      </c>
      <c r="F4" s="131"/>
      <c r="G4" s="132"/>
      <c r="H4" s="22"/>
      <c r="I4" s="121"/>
      <c r="J4" s="122"/>
      <c r="K4" s="123"/>
      <c r="L4" s="112" t="s">
        <v>76</v>
      </c>
      <c r="M4" s="113"/>
      <c r="N4" s="113"/>
      <c r="O4" s="114"/>
    </row>
    <row r="5" spans="1:15" ht="19.5" customHeight="1" thickBot="1">
      <c r="A5" s="19"/>
      <c r="B5" s="13"/>
      <c r="C5" s="82" t="s">
        <v>28</v>
      </c>
      <c r="D5" s="84"/>
      <c r="E5" s="149"/>
      <c r="F5" s="150"/>
      <c r="G5" s="27"/>
      <c r="H5" s="22"/>
      <c r="I5" s="124"/>
      <c r="J5" s="125"/>
      <c r="K5" s="126"/>
      <c r="L5" s="115"/>
      <c r="M5" s="116"/>
      <c r="N5" s="116"/>
      <c r="O5" s="117"/>
    </row>
    <row r="6" spans="1:15" ht="19.5" customHeight="1" thickBot="1">
      <c r="A6" s="19"/>
      <c r="B6" s="13"/>
      <c r="C6" s="82" t="s">
        <v>1</v>
      </c>
      <c r="D6" s="84"/>
      <c r="E6" s="149"/>
      <c r="F6" s="150"/>
      <c r="G6" s="28"/>
      <c r="H6" s="13"/>
      <c r="I6" s="124"/>
      <c r="J6" s="125"/>
      <c r="K6" s="126"/>
      <c r="L6" s="115"/>
      <c r="M6" s="116"/>
      <c r="N6" s="116"/>
      <c r="O6" s="117"/>
    </row>
    <row r="7" spans="1:15" ht="19.5" customHeight="1" thickBot="1">
      <c r="A7" s="19"/>
      <c r="B7" s="13"/>
      <c r="C7" s="82" t="s">
        <v>17</v>
      </c>
      <c r="D7" s="84"/>
      <c r="E7" s="130" t="s">
        <v>198</v>
      </c>
      <c r="F7" s="131"/>
      <c r="G7" s="132"/>
      <c r="H7" s="13"/>
      <c r="I7" s="124"/>
      <c r="J7" s="125"/>
      <c r="K7" s="126"/>
      <c r="L7" s="115"/>
      <c r="M7" s="116"/>
      <c r="N7" s="116"/>
      <c r="O7" s="117"/>
    </row>
    <row r="8" spans="1:15" ht="19.5" customHeight="1" thickBot="1">
      <c r="A8" s="19"/>
      <c r="B8" s="13"/>
      <c r="C8" s="82" t="s">
        <v>2</v>
      </c>
      <c r="D8" s="84"/>
      <c r="E8" s="5"/>
      <c r="F8" s="6"/>
      <c r="G8" s="29"/>
      <c r="H8" s="13"/>
      <c r="I8" s="124"/>
      <c r="J8" s="125"/>
      <c r="K8" s="126"/>
      <c r="L8" s="115"/>
      <c r="M8" s="116"/>
      <c r="N8" s="116"/>
      <c r="O8" s="117"/>
    </row>
    <row r="9" spans="1:15" ht="19.5" customHeight="1" thickBot="1">
      <c r="A9" s="19"/>
      <c r="B9" s="13"/>
      <c r="C9" s="88" t="s">
        <v>3</v>
      </c>
      <c r="D9" s="89"/>
      <c r="E9" s="130" t="s">
        <v>79</v>
      </c>
      <c r="F9" s="131"/>
      <c r="G9" s="132"/>
      <c r="H9" s="13"/>
      <c r="I9" s="124"/>
      <c r="J9" s="125"/>
      <c r="K9" s="126"/>
      <c r="L9" s="115"/>
      <c r="M9" s="116"/>
      <c r="N9" s="116"/>
      <c r="O9" s="117"/>
    </row>
    <row r="10" spans="1:15" ht="19.5" customHeight="1" thickBot="1">
      <c r="A10" s="19"/>
      <c r="B10" s="13"/>
      <c r="C10" s="82" t="s">
        <v>4</v>
      </c>
      <c r="D10" s="84"/>
      <c r="E10" s="133" t="s">
        <v>80</v>
      </c>
      <c r="F10" s="134"/>
      <c r="G10" s="135"/>
      <c r="H10" s="13"/>
      <c r="I10" s="124"/>
      <c r="J10" s="125"/>
      <c r="K10" s="126"/>
      <c r="L10" s="115"/>
      <c r="M10" s="116"/>
      <c r="N10" s="116"/>
      <c r="O10" s="117"/>
    </row>
    <row r="11" spans="1:15" ht="19.5" customHeight="1" thickBot="1">
      <c r="A11" s="19"/>
      <c r="B11" s="13"/>
      <c r="C11" s="82" t="s">
        <v>5</v>
      </c>
      <c r="D11" s="84"/>
      <c r="E11" s="130" t="s">
        <v>81</v>
      </c>
      <c r="F11" s="131"/>
      <c r="G11" s="132"/>
      <c r="H11" s="13"/>
      <c r="I11" s="127"/>
      <c r="J11" s="128"/>
      <c r="K11" s="129"/>
      <c r="L11" s="118"/>
      <c r="M11" s="119"/>
      <c r="N11" s="119"/>
      <c r="O11" s="120"/>
    </row>
    <row r="12" spans="1:15" ht="19.5" customHeight="1" thickBot="1">
      <c r="A12" s="19"/>
      <c r="B12" s="13"/>
      <c r="C12" s="82" t="s">
        <v>6</v>
      </c>
      <c r="D12" s="84"/>
      <c r="E12" s="153" t="s">
        <v>82</v>
      </c>
      <c r="F12" s="154"/>
      <c r="G12" s="155"/>
      <c r="H12" s="13"/>
      <c r="I12" s="13"/>
      <c r="J12" s="13"/>
      <c r="K12" s="20"/>
      <c r="L12" s="20"/>
      <c r="M12" s="20"/>
      <c r="N12" s="20"/>
      <c r="O12" s="21"/>
    </row>
    <row r="13" spans="1:15" ht="19.5" customHeight="1" thickBot="1">
      <c r="A13" s="19"/>
      <c r="B13" s="13"/>
      <c r="C13" s="82" t="s">
        <v>203</v>
      </c>
      <c r="D13" s="83"/>
      <c r="E13" s="84"/>
      <c r="F13" s="188" t="s">
        <v>80</v>
      </c>
      <c r="G13" s="189"/>
      <c r="H13" s="13"/>
      <c r="I13" s="13"/>
      <c r="J13" s="13"/>
      <c r="K13" s="20"/>
      <c r="L13" s="20"/>
      <c r="M13" s="20"/>
      <c r="N13" s="20"/>
      <c r="O13" s="21"/>
    </row>
    <row r="14" spans="1:15" ht="19.5" customHeight="1" thickBot="1">
      <c r="A14" s="19"/>
      <c r="B14" s="13"/>
      <c r="C14" s="151" t="s">
        <v>72</v>
      </c>
      <c r="D14" s="152"/>
      <c r="E14" s="149"/>
      <c r="F14" s="150"/>
      <c r="G14" s="8"/>
      <c r="H14" s="13"/>
      <c r="I14" s="13"/>
      <c r="J14" s="13"/>
      <c r="K14" s="20"/>
      <c r="L14" s="20"/>
      <c r="M14" s="20"/>
      <c r="N14" s="20"/>
      <c r="O14" s="21"/>
    </row>
    <row r="15" spans="1:15" ht="19.5" customHeight="1" thickBot="1">
      <c r="A15" s="19"/>
      <c r="B15" s="13"/>
      <c r="C15" s="71"/>
      <c r="D15" s="71"/>
      <c r="E15" s="14"/>
      <c r="F15" s="14"/>
      <c r="G15" s="14"/>
      <c r="H15" s="13"/>
      <c r="I15" s="13"/>
      <c r="J15" s="13"/>
      <c r="K15" s="20"/>
      <c r="L15" s="20"/>
      <c r="M15" s="20"/>
      <c r="N15" s="20"/>
      <c r="O15" s="21"/>
    </row>
    <row r="16" spans="1:15" ht="19.5" customHeight="1" thickBot="1">
      <c r="A16" s="19"/>
      <c r="B16" s="13"/>
      <c r="C16" s="82" t="s">
        <v>201</v>
      </c>
      <c r="D16" s="83"/>
      <c r="E16" s="83"/>
      <c r="F16" s="84"/>
      <c r="G16" s="8"/>
      <c r="H16" s="13"/>
      <c r="I16" s="13"/>
      <c r="J16" s="13"/>
      <c r="K16" s="20"/>
      <c r="L16" s="20"/>
      <c r="M16" s="20"/>
      <c r="N16" s="20"/>
      <c r="O16" s="21"/>
    </row>
    <row r="17" spans="1:15" ht="19.5" customHeight="1" thickBot="1">
      <c r="A17" s="19"/>
      <c r="B17" s="13"/>
      <c r="C17" s="82" t="s">
        <v>202</v>
      </c>
      <c r="D17" s="83"/>
      <c r="E17" s="83"/>
      <c r="F17" s="84"/>
      <c r="G17" s="8"/>
      <c r="H17" s="13"/>
      <c r="I17" s="13"/>
      <c r="J17" s="13"/>
      <c r="K17" s="20"/>
      <c r="L17" s="20"/>
      <c r="M17" s="20"/>
      <c r="N17" s="20"/>
      <c r="O17" s="21"/>
    </row>
    <row r="18" spans="1:15" ht="19.5" customHeight="1" thickBot="1">
      <c r="A18" s="19"/>
      <c r="B18" s="13"/>
      <c r="C18" s="13"/>
      <c r="D18" s="13"/>
      <c r="E18" s="13"/>
      <c r="F18" s="13"/>
      <c r="G18" s="13"/>
      <c r="H18" s="13"/>
      <c r="I18" s="13"/>
      <c r="J18" s="13"/>
      <c r="K18" s="20"/>
      <c r="L18" s="20"/>
      <c r="M18" s="20"/>
      <c r="N18" s="20"/>
      <c r="O18" s="21"/>
    </row>
    <row r="19" spans="1:15" ht="19.5" customHeight="1" thickBot="1">
      <c r="A19" s="19"/>
      <c r="B19" s="13"/>
      <c r="C19" s="138" t="s">
        <v>7</v>
      </c>
      <c r="D19" s="139"/>
      <c r="E19" s="140"/>
      <c r="F19" s="22"/>
      <c r="G19" s="138" t="s">
        <v>18</v>
      </c>
      <c r="H19" s="139"/>
      <c r="I19" s="140"/>
      <c r="J19" s="13"/>
      <c r="K19" s="20"/>
      <c r="L19" s="20"/>
      <c r="M19" s="20"/>
      <c r="N19" s="20"/>
      <c r="O19" s="21"/>
    </row>
    <row r="20" spans="1:15" ht="19.5" customHeight="1" thickBot="1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94" t="s">
        <v>78</v>
      </c>
      <c r="L20" s="95"/>
      <c r="M20" s="95"/>
      <c r="N20" s="95"/>
      <c r="O20" s="96"/>
    </row>
    <row r="21" spans="1:15" ht="19.5" customHeight="1" thickBot="1">
      <c r="A21" s="19"/>
      <c r="B21" s="13"/>
      <c r="C21" s="72" t="s">
        <v>8</v>
      </c>
      <c r="D21" s="103"/>
      <c r="E21" s="104"/>
      <c r="F21" s="30"/>
      <c r="G21" s="9"/>
      <c r="H21" s="141">
        <v>1000</v>
      </c>
      <c r="I21" s="142"/>
      <c r="J21" s="13"/>
      <c r="K21" s="97"/>
      <c r="L21" s="98"/>
      <c r="M21" s="98"/>
      <c r="N21" s="98"/>
      <c r="O21" s="99"/>
    </row>
    <row r="22" spans="1:15" ht="19.5" customHeight="1" thickBot="1">
      <c r="A22" s="19"/>
      <c r="B22" s="13"/>
      <c r="C22" s="73" t="s">
        <v>9</v>
      </c>
      <c r="D22" s="92"/>
      <c r="E22" s="93"/>
      <c r="F22" s="30"/>
      <c r="G22" s="73" t="s">
        <v>19</v>
      </c>
      <c r="H22" s="92"/>
      <c r="I22" s="93"/>
      <c r="J22" s="13"/>
      <c r="K22" s="20"/>
      <c r="L22" s="20"/>
      <c r="M22" s="20"/>
      <c r="N22" s="20"/>
      <c r="O22" s="21"/>
    </row>
    <row r="23" spans="1:15" ht="19.5" customHeight="1" thickBot="1">
      <c r="A23" s="19"/>
      <c r="B23" s="13"/>
      <c r="C23" s="73" t="s">
        <v>10</v>
      </c>
      <c r="D23" s="105">
        <v>63.433</v>
      </c>
      <c r="E23" s="106"/>
      <c r="F23" s="30"/>
      <c r="G23" s="73" t="s">
        <v>20</v>
      </c>
      <c r="H23" s="143">
        <v>3000</v>
      </c>
      <c r="I23" s="91"/>
      <c r="J23" s="13"/>
      <c r="K23" s="20"/>
      <c r="L23" s="20"/>
      <c r="M23" s="20"/>
      <c r="N23" s="20"/>
      <c r="O23" s="21"/>
    </row>
    <row r="24" spans="1:15" ht="19.5" customHeight="1" thickBot="1">
      <c r="A24" s="19"/>
      <c r="B24" s="13"/>
      <c r="C24" s="74" t="s">
        <v>11</v>
      </c>
      <c r="D24" s="107"/>
      <c r="E24" s="108"/>
      <c r="F24" s="30"/>
      <c r="G24" s="74" t="s">
        <v>21</v>
      </c>
      <c r="H24" s="92"/>
      <c r="I24" s="145"/>
      <c r="J24" s="100" t="s">
        <v>77</v>
      </c>
      <c r="K24" s="101"/>
      <c r="L24" s="101"/>
      <c r="M24" s="101"/>
      <c r="N24" s="101"/>
      <c r="O24" s="102"/>
    </row>
    <row r="25" spans="1:15" ht="19.5" customHeight="1" thickBot="1">
      <c r="A25" s="19"/>
      <c r="B25" s="13"/>
      <c r="C25" s="73" t="s">
        <v>15</v>
      </c>
      <c r="D25" s="92"/>
      <c r="E25" s="93"/>
      <c r="F25" s="30"/>
      <c r="G25" s="73" t="s">
        <v>22</v>
      </c>
      <c r="H25" s="146"/>
      <c r="I25" s="108"/>
      <c r="J25" s="13"/>
      <c r="K25" s="20"/>
      <c r="L25" s="20"/>
      <c r="M25" s="20"/>
      <c r="N25" s="20"/>
      <c r="O25" s="21"/>
    </row>
    <row r="26" spans="1:15" ht="19.5" customHeight="1" thickBot="1">
      <c r="A26" s="19"/>
      <c r="B26" s="13"/>
      <c r="C26" s="74" t="s">
        <v>12</v>
      </c>
      <c r="D26" s="90"/>
      <c r="E26" s="91"/>
      <c r="F26" s="30"/>
      <c r="G26" s="74" t="s">
        <v>23</v>
      </c>
      <c r="H26" s="147"/>
      <c r="I26" s="148"/>
      <c r="J26" s="13"/>
      <c r="K26" s="20"/>
      <c r="L26" s="20"/>
      <c r="M26" s="20"/>
      <c r="N26" s="20"/>
      <c r="O26" s="21"/>
    </row>
    <row r="27" spans="1:15" ht="19.5" customHeight="1" thickBot="1">
      <c r="A27" s="19"/>
      <c r="B27" s="13"/>
      <c r="C27" s="73" t="s">
        <v>13</v>
      </c>
      <c r="D27" s="92"/>
      <c r="E27" s="93"/>
      <c r="F27" s="30"/>
      <c r="G27" s="73" t="s">
        <v>24</v>
      </c>
      <c r="H27" s="92"/>
      <c r="I27" s="93"/>
      <c r="J27" s="13"/>
      <c r="K27" s="20"/>
      <c r="L27" s="20"/>
      <c r="M27" s="20"/>
      <c r="N27" s="20"/>
      <c r="O27" s="21"/>
    </row>
    <row r="28" spans="1:15" ht="19.5" customHeight="1" thickBot="1">
      <c r="A28" s="19"/>
      <c r="B28" s="13"/>
      <c r="C28" s="73" t="s">
        <v>14</v>
      </c>
      <c r="D28" s="92"/>
      <c r="E28" s="93"/>
      <c r="F28" s="30"/>
      <c r="G28" s="74" t="s">
        <v>25</v>
      </c>
      <c r="H28" s="92"/>
      <c r="I28" s="93"/>
      <c r="J28" s="13"/>
      <c r="K28" s="20"/>
      <c r="L28" s="20"/>
      <c r="M28" s="20"/>
      <c r="N28" s="20"/>
      <c r="O28" s="21"/>
    </row>
    <row r="29" spans="1:15" ht="19.5" customHeight="1" thickBot="1">
      <c r="A29" s="19"/>
      <c r="B29" s="13"/>
      <c r="C29" s="75" t="s">
        <v>16</v>
      </c>
      <c r="D29" s="136"/>
      <c r="E29" s="137"/>
      <c r="F29" s="30"/>
      <c r="G29" s="73" t="s">
        <v>26</v>
      </c>
      <c r="H29" s="92"/>
      <c r="I29" s="93"/>
      <c r="J29" s="13"/>
      <c r="K29" s="20"/>
      <c r="L29" s="20"/>
      <c r="M29" s="20"/>
      <c r="N29" s="20"/>
      <c r="O29" s="21"/>
    </row>
    <row r="30" spans="1:15" ht="19.5" customHeight="1" thickBot="1">
      <c r="A30" s="19"/>
      <c r="B30" s="13"/>
      <c r="C30" s="30"/>
      <c r="D30" s="30"/>
      <c r="E30" s="30"/>
      <c r="F30" s="30"/>
      <c r="G30" s="75" t="s">
        <v>16</v>
      </c>
      <c r="H30" s="144"/>
      <c r="I30" s="137"/>
      <c r="J30" s="13"/>
      <c r="K30" s="20"/>
      <c r="L30" s="20"/>
      <c r="M30" s="20"/>
      <c r="N30" s="20"/>
      <c r="O30" s="21"/>
    </row>
    <row r="31" spans="1:15" ht="19.5" customHeight="1">
      <c r="A31" s="19"/>
      <c r="B31" s="13"/>
      <c r="C31" s="13"/>
      <c r="D31" s="13"/>
      <c r="E31" s="13"/>
      <c r="F31" s="13"/>
      <c r="G31" s="13"/>
      <c r="H31" s="13"/>
      <c r="I31" s="13"/>
      <c r="J31" s="13"/>
      <c r="K31" s="20"/>
      <c r="L31" s="20"/>
      <c r="M31" s="20"/>
      <c r="N31" s="20"/>
      <c r="O31" s="21"/>
    </row>
    <row r="32" spans="1:15" ht="19.5" customHeight="1" thickBot="1">
      <c r="A32" s="19"/>
      <c r="B32" s="13"/>
      <c r="C32" s="13"/>
      <c r="D32" s="13"/>
      <c r="E32" s="13"/>
      <c r="F32" s="13"/>
      <c r="G32" s="13"/>
      <c r="H32" s="13"/>
      <c r="I32" s="13"/>
      <c r="J32" s="13"/>
      <c r="K32" s="20"/>
      <c r="L32" s="20"/>
      <c r="M32" s="20"/>
      <c r="N32" s="20"/>
      <c r="O32" s="21"/>
    </row>
    <row r="33" spans="1:15" ht="19.5" customHeight="1" thickBot="1">
      <c r="A33" s="19"/>
      <c r="B33" s="13"/>
      <c r="C33" s="85" t="s">
        <v>27</v>
      </c>
      <c r="D33" s="86"/>
      <c r="E33" s="87"/>
      <c r="F33" s="7"/>
      <c r="G33" s="7"/>
      <c r="H33" s="7"/>
      <c r="I33" s="13"/>
      <c r="J33" s="13"/>
      <c r="K33" s="20"/>
      <c r="L33" s="20"/>
      <c r="M33" s="20"/>
      <c r="N33" s="20"/>
      <c r="O33" s="21"/>
    </row>
    <row r="34" spans="1:15" ht="19.5" customHeight="1" thickBot="1">
      <c r="A34" s="19"/>
      <c r="B34" s="13"/>
      <c r="C34" s="76" t="s">
        <v>73</v>
      </c>
      <c r="D34" s="77"/>
      <c r="E34" s="78"/>
      <c r="F34" s="7"/>
      <c r="G34" s="7"/>
      <c r="H34" s="7"/>
      <c r="I34" s="13"/>
      <c r="J34" s="13"/>
      <c r="K34" s="20"/>
      <c r="L34" s="20"/>
      <c r="M34" s="20"/>
      <c r="N34" s="20"/>
      <c r="O34" s="21"/>
    </row>
    <row r="35" spans="1:15" ht="15">
      <c r="A35" s="19"/>
      <c r="B35" s="13"/>
      <c r="C35" s="13"/>
      <c r="D35" s="13"/>
      <c r="E35" s="13"/>
      <c r="F35" s="13"/>
      <c r="G35" s="13"/>
      <c r="H35" s="13"/>
      <c r="I35" s="13"/>
      <c r="J35" s="13"/>
      <c r="K35" s="20"/>
      <c r="L35" s="20"/>
      <c r="M35" s="20"/>
      <c r="N35" s="20"/>
      <c r="O35" s="21"/>
    </row>
    <row r="36" spans="1:15" ht="15.75" thickBo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5"/>
      <c r="M36" s="25"/>
      <c r="N36" s="25"/>
      <c r="O36" s="26"/>
    </row>
    <row r="37" spans="2:10" ht="15.75" thickTop="1">
      <c r="B37" s="4"/>
      <c r="C37" s="4"/>
      <c r="D37" s="4"/>
      <c r="E37" s="4"/>
      <c r="F37" s="4"/>
      <c r="G37" s="4"/>
      <c r="H37" s="4"/>
      <c r="I37" s="4"/>
      <c r="J37" s="4"/>
    </row>
    <row r="38" spans="2:10" ht="15">
      <c r="B38" s="4"/>
      <c r="C38" s="4"/>
      <c r="D38" s="4"/>
      <c r="E38" s="4"/>
      <c r="F38" s="4"/>
      <c r="G38" s="4"/>
      <c r="H38" s="4"/>
      <c r="I38" s="4"/>
      <c r="J38" s="4"/>
    </row>
    <row r="39" spans="2:10" ht="15">
      <c r="B39" s="4"/>
      <c r="C39" s="4"/>
      <c r="D39" s="4"/>
      <c r="E39" s="4"/>
      <c r="F39" s="4"/>
      <c r="G39" s="4"/>
      <c r="H39" s="4"/>
      <c r="I39" s="4"/>
      <c r="J39" s="4"/>
    </row>
    <row r="40" spans="2:10" ht="15">
      <c r="B40" s="4"/>
      <c r="C40" s="4"/>
      <c r="D40" s="4"/>
      <c r="E40" s="4"/>
      <c r="F40" s="4"/>
      <c r="G40" s="4"/>
      <c r="H40" s="4"/>
      <c r="I40" s="4"/>
      <c r="J40" s="4"/>
    </row>
    <row r="41" spans="2:10" ht="15">
      <c r="B41" s="4"/>
      <c r="C41" s="4"/>
      <c r="D41" s="4"/>
      <c r="E41" s="4"/>
      <c r="F41" s="4"/>
      <c r="G41" s="4"/>
      <c r="H41" s="4"/>
      <c r="I41" s="4"/>
      <c r="J41" s="4"/>
    </row>
    <row r="42" spans="2:10" ht="15">
      <c r="B42" s="4"/>
      <c r="C42" s="4"/>
      <c r="D42" s="4"/>
      <c r="E42" s="4"/>
      <c r="F42" s="4"/>
      <c r="G42" s="4"/>
      <c r="H42" s="4"/>
      <c r="I42" s="4"/>
      <c r="J42" s="4"/>
    </row>
    <row r="43" spans="2:10" ht="15">
      <c r="B43" s="4"/>
      <c r="C43" s="4"/>
      <c r="D43" s="4"/>
      <c r="E43" s="4"/>
      <c r="F43" s="4"/>
      <c r="G43" s="4"/>
      <c r="H43" s="4"/>
      <c r="I43" s="4"/>
      <c r="J43" s="4"/>
    </row>
    <row r="44" spans="2:10" ht="15">
      <c r="B44" s="4"/>
      <c r="C44" s="4"/>
      <c r="D44" s="4"/>
      <c r="E44" s="4"/>
      <c r="F44" s="4"/>
      <c r="G44" s="4"/>
      <c r="H44" s="4"/>
      <c r="I44" s="4"/>
      <c r="J44" s="4"/>
    </row>
    <row r="206" ht="15" hidden="1"/>
    <row r="207" spans="53:66" ht="15" hidden="1">
      <c r="BA207">
        <v>1</v>
      </c>
      <c r="BB207" t="s">
        <v>29</v>
      </c>
      <c r="BC207">
        <v>10900</v>
      </c>
      <c r="BD207" t="s">
        <v>48</v>
      </c>
      <c r="BE207" t="s">
        <v>51</v>
      </c>
      <c r="BF207">
        <v>12</v>
      </c>
      <c r="BG207">
        <v>1985</v>
      </c>
      <c r="BH207">
        <v>2012</v>
      </c>
      <c r="BI207" t="s">
        <v>63</v>
      </c>
      <c r="BJ207" t="s">
        <v>70</v>
      </c>
      <c r="BK207">
        <v>15</v>
      </c>
      <c r="BL207">
        <v>80</v>
      </c>
      <c r="BM207" t="s">
        <v>205</v>
      </c>
      <c r="BN207" t="str">
        <f>IF(BM210=1,"Good","")</f>
        <v>Good</v>
      </c>
    </row>
    <row r="208" spans="53:66" ht="15" hidden="1">
      <c r="BA208">
        <v>2</v>
      </c>
      <c r="BB208" t="s">
        <v>30</v>
      </c>
      <c r="BC208">
        <v>11200</v>
      </c>
      <c r="BD208" t="s">
        <v>49</v>
      </c>
      <c r="BE208" t="s">
        <v>52</v>
      </c>
      <c r="BF208">
        <v>14.5</v>
      </c>
      <c r="BG208">
        <v>1986</v>
      </c>
      <c r="BH208">
        <v>2013</v>
      </c>
      <c r="BI208" t="s">
        <v>64</v>
      </c>
      <c r="BJ208" t="s">
        <v>71</v>
      </c>
      <c r="BK208">
        <v>30</v>
      </c>
      <c r="BL208">
        <v>100</v>
      </c>
      <c r="BM208" t="s">
        <v>206</v>
      </c>
      <c r="BN208" t="str">
        <f>IF(BM210=1,"Satifactory","")</f>
        <v>Satifactory</v>
      </c>
    </row>
    <row r="209" spans="53:64" ht="15" hidden="1">
      <c r="BA209">
        <v>3</v>
      </c>
      <c r="BB209" t="s">
        <v>31</v>
      </c>
      <c r="BC209">
        <v>11530</v>
      </c>
      <c r="BD209" t="s">
        <v>50</v>
      </c>
      <c r="BE209" t="s">
        <v>53</v>
      </c>
      <c r="BF209">
        <v>20</v>
      </c>
      <c r="BG209">
        <v>1987</v>
      </c>
      <c r="BH209">
        <v>2014</v>
      </c>
      <c r="BI209" t="s">
        <v>65</v>
      </c>
      <c r="BK209">
        <v>60</v>
      </c>
      <c r="BL209">
        <v>150</v>
      </c>
    </row>
    <row r="210" spans="53:66" ht="15" hidden="1">
      <c r="BA210">
        <v>4</v>
      </c>
      <c r="BB210" t="s">
        <v>32</v>
      </c>
      <c r="BC210">
        <v>11860</v>
      </c>
      <c r="BE210" t="s">
        <v>54</v>
      </c>
      <c r="BF210">
        <v>30</v>
      </c>
      <c r="BG210">
        <v>1988</v>
      </c>
      <c r="BH210">
        <v>2015</v>
      </c>
      <c r="BK210">
        <v>120</v>
      </c>
      <c r="BL210">
        <v>200</v>
      </c>
      <c r="BM210" s="1">
        <v>1</v>
      </c>
      <c r="BN210" s="1">
        <v>2</v>
      </c>
    </row>
    <row r="211" spans="53:62" ht="15" hidden="1">
      <c r="BA211">
        <v>5</v>
      </c>
      <c r="BB211" t="s">
        <v>33</v>
      </c>
      <c r="BC211">
        <v>12190</v>
      </c>
      <c r="BE211" t="s">
        <v>55</v>
      </c>
      <c r="BG211">
        <v>1989</v>
      </c>
      <c r="BH211">
        <v>2016</v>
      </c>
      <c r="BJ211" s="1">
        <v>2</v>
      </c>
    </row>
    <row r="212" spans="53:66" ht="15" hidden="1">
      <c r="BA212">
        <v>6</v>
      </c>
      <c r="BB212" t="s">
        <v>40</v>
      </c>
      <c r="BC212">
        <v>12550</v>
      </c>
      <c r="BE212" t="s">
        <v>56</v>
      </c>
      <c r="BG212">
        <v>1990</v>
      </c>
      <c r="BJ212" t="str">
        <f>VLOOKUP(BJ211,BA207:BJ208,10,FALSE)</f>
        <v>CPS</v>
      </c>
      <c r="BK212" s="1">
        <v>3</v>
      </c>
      <c r="BL212" s="1">
        <v>4</v>
      </c>
      <c r="BM212" t="str">
        <f>VLOOKUP(BM210,BA207:BN208,13,FALSE)</f>
        <v>Yes</v>
      </c>
      <c r="BN212" t="str">
        <f>VLOOKUP(BN210,BA207:BN208,14,FALSE)</f>
        <v>Satifactory</v>
      </c>
    </row>
    <row r="213" spans="53:64" ht="15" hidden="1">
      <c r="BA213">
        <v>7</v>
      </c>
      <c r="BB213" t="s">
        <v>41</v>
      </c>
      <c r="BC213">
        <v>12910</v>
      </c>
      <c r="BE213" t="s">
        <v>57</v>
      </c>
      <c r="BG213">
        <v>1991</v>
      </c>
      <c r="BI213" s="1">
        <v>1</v>
      </c>
      <c r="BK213">
        <f>VLOOKUP(BK212,BA207:BK210,11,FALSE)</f>
        <v>60</v>
      </c>
      <c r="BL213">
        <f>VLOOKUP(BL212,BA207:BL210,12,FALSE)</f>
        <v>200</v>
      </c>
    </row>
    <row r="214" spans="53:61" ht="15" hidden="1">
      <c r="BA214">
        <v>8</v>
      </c>
      <c r="BB214" t="s">
        <v>42</v>
      </c>
      <c r="BC214">
        <v>13270</v>
      </c>
      <c r="BD214" s="1">
        <v>1</v>
      </c>
      <c r="BE214" t="s">
        <v>58</v>
      </c>
      <c r="BF214" s="1">
        <v>1</v>
      </c>
      <c r="BG214">
        <v>1992</v>
      </c>
      <c r="BI214" t="str">
        <f>VLOOKUP(BI213,BA207:BI209,9,FALSE)</f>
        <v>S/o</v>
      </c>
    </row>
    <row r="215" spans="53:60" ht="15" hidden="1">
      <c r="BA215">
        <v>9</v>
      </c>
      <c r="BB215" t="s">
        <v>34</v>
      </c>
      <c r="BC215">
        <v>13660</v>
      </c>
      <c r="BD215" t="str">
        <f>VLOOKUP(BD214,BA207:BD209,4,FALSE)</f>
        <v>Sri.</v>
      </c>
      <c r="BE215" t="s">
        <v>59</v>
      </c>
      <c r="BF215">
        <f>VLOOKUP(BF214,BA207:BF210,6,FALSE)</f>
        <v>12</v>
      </c>
      <c r="BG215">
        <v>1993</v>
      </c>
      <c r="BH215" s="1">
        <v>2</v>
      </c>
    </row>
    <row r="216" spans="53:61" ht="15" hidden="1">
      <c r="BA216">
        <v>10</v>
      </c>
      <c r="BB216" t="s">
        <v>35</v>
      </c>
      <c r="BC216">
        <v>14050</v>
      </c>
      <c r="BE216" t="s">
        <v>60</v>
      </c>
      <c r="BG216">
        <v>1994</v>
      </c>
      <c r="BH216">
        <f>VLOOKUP(BH215,BA207:BH210,8,FALSE)</f>
        <v>2013</v>
      </c>
      <c r="BI216" t="str">
        <f>IF(BI213=1,"His","Her")</f>
        <v>His</v>
      </c>
    </row>
    <row r="217" spans="49:59" ht="15" hidden="1">
      <c r="AW217" t="s">
        <v>66</v>
      </c>
      <c r="AX217" s="1">
        <v>14</v>
      </c>
      <c r="AY217" t="str">
        <f>CONCATENATE(AX217," /",BE222," /",BG243)</f>
        <v>14 /2 /2009</v>
      </c>
      <c r="AZ217" s="2">
        <f>DATE(BG243,BE222,AX217)</f>
        <v>39858</v>
      </c>
      <c r="BA217">
        <v>11</v>
      </c>
      <c r="BB217" t="s">
        <v>44</v>
      </c>
      <c r="BC217">
        <v>14440</v>
      </c>
      <c r="BE217" t="s">
        <v>61</v>
      </c>
      <c r="BG217">
        <v>1995</v>
      </c>
    </row>
    <row r="218" spans="49:59" ht="15" hidden="1">
      <c r="AW218" t="s">
        <v>67</v>
      </c>
      <c r="AX218" s="1">
        <v>16</v>
      </c>
      <c r="AY218" t="str">
        <f>CONCATENATE(AX218," /",BE226," /",BH216)</f>
        <v>16 /11 /2013</v>
      </c>
      <c r="AZ218" s="2">
        <f>DATE(BH216,BE226,AX218)</f>
        <v>41594</v>
      </c>
      <c r="BA218">
        <v>12</v>
      </c>
      <c r="BB218" t="s">
        <v>43</v>
      </c>
      <c r="BC218">
        <v>14860</v>
      </c>
      <c r="BE218" t="s">
        <v>62</v>
      </c>
      <c r="BG218">
        <v>1996</v>
      </c>
    </row>
    <row r="219" spans="49:59" ht="15" hidden="1">
      <c r="AW219" t="s">
        <v>68</v>
      </c>
      <c r="AY219" t="str">
        <f>CONCATENATE(BE232," - ",BH221)</f>
        <v>Oct - 2013</v>
      </c>
      <c r="BA219">
        <v>13</v>
      </c>
      <c r="BB219" t="s">
        <v>36</v>
      </c>
      <c r="BC219">
        <v>15280</v>
      </c>
      <c r="BG219">
        <v>1997</v>
      </c>
    </row>
    <row r="220" spans="48:60" ht="15" hidden="1">
      <c r="AV220" t="s">
        <v>69</v>
      </c>
      <c r="AW220" t="str">
        <f>DATEDIF(AZ217,AZ218,"y")&amp;"  years "</f>
        <v>4  years </v>
      </c>
      <c r="BA220">
        <v>14</v>
      </c>
      <c r="BB220" t="s">
        <v>37</v>
      </c>
      <c r="BC220">
        <v>15700</v>
      </c>
      <c r="BG220">
        <v>1998</v>
      </c>
      <c r="BH220" s="1">
        <v>2</v>
      </c>
    </row>
    <row r="221" spans="53:60" ht="15" hidden="1">
      <c r="BA221">
        <v>15</v>
      </c>
      <c r="BB221" t="s">
        <v>38</v>
      </c>
      <c r="BC221">
        <v>16150</v>
      </c>
      <c r="BG221">
        <v>1999</v>
      </c>
      <c r="BH221">
        <f>VLOOKUP(BH220,BA207:BH210,8,FALSE)</f>
        <v>2013</v>
      </c>
    </row>
    <row r="222" spans="53:59" ht="15" hidden="1">
      <c r="BA222">
        <v>16</v>
      </c>
      <c r="BB222" t="s">
        <v>39</v>
      </c>
      <c r="BC222">
        <v>16600</v>
      </c>
      <c r="BE222" s="1">
        <v>2</v>
      </c>
      <c r="BG222">
        <v>2000</v>
      </c>
    </row>
    <row r="223" spans="53:59" ht="15" hidden="1">
      <c r="BA223">
        <v>17</v>
      </c>
      <c r="BB223" t="s">
        <v>45</v>
      </c>
      <c r="BC223">
        <v>17050</v>
      </c>
      <c r="BE223" t="str">
        <f>VLOOKUP(BE222,BA207:BE218,5,FALSE)</f>
        <v>Feb</v>
      </c>
      <c r="BG223">
        <v>2001</v>
      </c>
    </row>
    <row r="224" spans="53:59" ht="15" hidden="1">
      <c r="BA224">
        <v>18</v>
      </c>
      <c r="BB224" t="s">
        <v>46</v>
      </c>
      <c r="BC224">
        <v>17540</v>
      </c>
      <c r="BG224">
        <v>2002</v>
      </c>
    </row>
    <row r="225" spans="53:59" ht="15" hidden="1">
      <c r="BA225">
        <v>19</v>
      </c>
      <c r="BB225" t="s">
        <v>47</v>
      </c>
      <c r="BC225">
        <v>18030</v>
      </c>
      <c r="BG225">
        <v>2003</v>
      </c>
    </row>
    <row r="226" spans="53:59" ht="15" hidden="1">
      <c r="BA226">
        <v>20</v>
      </c>
      <c r="BC226">
        <v>18520</v>
      </c>
      <c r="BE226" s="1">
        <v>11</v>
      </c>
      <c r="BG226">
        <v>2004</v>
      </c>
    </row>
    <row r="227" spans="53:59" ht="15" hidden="1">
      <c r="BA227">
        <v>21</v>
      </c>
      <c r="BC227">
        <v>19050</v>
      </c>
      <c r="BE227" t="str">
        <f>VLOOKUP(BE226,BA207:BE218,5,FALSE)</f>
        <v>Nov</v>
      </c>
      <c r="BG227">
        <v>2005</v>
      </c>
    </row>
    <row r="228" spans="53:59" ht="15" hidden="1">
      <c r="BA228">
        <v>22</v>
      </c>
      <c r="BC228">
        <v>19580</v>
      </c>
      <c r="BG228">
        <v>2006</v>
      </c>
    </row>
    <row r="229" spans="53:59" ht="15" hidden="1">
      <c r="BA229">
        <v>23</v>
      </c>
      <c r="BB229" s="1">
        <v>6</v>
      </c>
      <c r="BC229">
        <v>20110</v>
      </c>
      <c r="BG229">
        <v>2007</v>
      </c>
    </row>
    <row r="230" spans="53:59" ht="15" hidden="1">
      <c r="BA230">
        <v>24</v>
      </c>
      <c r="BC230">
        <v>20680</v>
      </c>
      <c r="BG230">
        <v>2008</v>
      </c>
    </row>
    <row r="231" spans="53:59" ht="15" hidden="1">
      <c r="BA231">
        <v>25</v>
      </c>
      <c r="BB231" t="str">
        <f>VLOOKUP(BB229,BA207:BB225,2,FALSE)</f>
        <v>S.A.(Eng)</v>
      </c>
      <c r="BC231">
        <v>21250</v>
      </c>
      <c r="BE231" s="1">
        <v>10</v>
      </c>
      <c r="BG231">
        <v>2009</v>
      </c>
    </row>
    <row r="232" spans="53:59" ht="15" hidden="1">
      <c r="BA232">
        <v>26</v>
      </c>
      <c r="BC232">
        <v>21820</v>
      </c>
      <c r="BE232" t="str">
        <f>VLOOKUP(BE231,BA207:BE218,5,FALSE)</f>
        <v>Oct</v>
      </c>
      <c r="BG232">
        <v>2010</v>
      </c>
    </row>
    <row r="233" spans="53:59" ht="15" hidden="1">
      <c r="BA233">
        <v>27</v>
      </c>
      <c r="BC233">
        <v>22430</v>
      </c>
      <c r="BG233">
        <v>2011</v>
      </c>
    </row>
    <row r="234" spans="53:64" ht="15" hidden="1">
      <c r="BA234">
        <v>28</v>
      </c>
      <c r="BC234">
        <v>23040</v>
      </c>
      <c r="BG234">
        <v>2012</v>
      </c>
      <c r="BJ234" s="31" t="s">
        <v>185</v>
      </c>
      <c r="BK234" s="32">
        <f>BC276</f>
        <v>17050</v>
      </c>
      <c r="BL234" s="33"/>
    </row>
    <row r="235" spans="53:64" ht="15" hidden="1">
      <c r="BA235">
        <v>29</v>
      </c>
      <c r="BC235">
        <v>23650</v>
      </c>
      <c r="BE235" s="3"/>
      <c r="BG235">
        <v>2013</v>
      </c>
      <c r="BJ235" s="34" t="s">
        <v>186</v>
      </c>
      <c r="BK235" s="35">
        <f>D25</f>
        <v>0</v>
      </c>
      <c r="BL235" s="36">
        <f>ROUND(BK234*BK235%,0)</f>
        <v>0</v>
      </c>
    </row>
    <row r="236" spans="53:64" ht="15" hidden="1">
      <c r="BA236">
        <v>30</v>
      </c>
      <c r="BC236">
        <v>24300</v>
      </c>
      <c r="BG236">
        <v>2014</v>
      </c>
      <c r="BJ236" s="34" t="s">
        <v>187</v>
      </c>
      <c r="BK236" s="35">
        <f>D23</f>
        <v>63.433</v>
      </c>
      <c r="BL236" s="36">
        <f>ROUND(BK234*BK236%,0)</f>
        <v>10815</v>
      </c>
    </row>
    <row r="237" spans="53:64" ht="15" hidden="1">
      <c r="BA237">
        <v>31</v>
      </c>
      <c r="BC237">
        <v>24950</v>
      </c>
      <c r="BJ237" s="37" t="s">
        <v>188</v>
      </c>
      <c r="BK237" s="38">
        <f>BK234+BL235+BL236</f>
        <v>27865</v>
      </c>
      <c r="BL237" s="39"/>
    </row>
    <row r="238" spans="53:66" ht="15" hidden="1">
      <c r="BA238">
        <v>32</v>
      </c>
      <c r="BC238">
        <v>25600</v>
      </c>
      <c r="BJ238" s="40" t="s">
        <v>189</v>
      </c>
      <c r="BL238">
        <f>ROUND(BK237*10%,0)</f>
        <v>2787</v>
      </c>
      <c r="BM238" t="s">
        <v>191</v>
      </c>
      <c r="BN238" s="41">
        <f>IF(BJ211=1,BL239,BL238)</f>
        <v>2787</v>
      </c>
    </row>
    <row r="239" spans="53:64" ht="15" hidden="1">
      <c r="BA239">
        <v>33</v>
      </c>
      <c r="BC239">
        <v>26300</v>
      </c>
      <c r="BJ239" s="40" t="s">
        <v>190</v>
      </c>
      <c r="BL239">
        <f>H21</f>
        <v>1000</v>
      </c>
    </row>
    <row r="240" spans="53:55" ht="15" hidden="1">
      <c r="BA240">
        <v>34</v>
      </c>
      <c r="BC240">
        <v>27000</v>
      </c>
    </row>
    <row r="241" spans="53:55" ht="15" hidden="1">
      <c r="BA241">
        <v>35</v>
      </c>
      <c r="BC241">
        <v>27700</v>
      </c>
    </row>
    <row r="242" spans="53:59" ht="15" hidden="1">
      <c r="BA242">
        <v>36</v>
      </c>
      <c r="BC242">
        <v>28450</v>
      </c>
      <c r="BG242" s="1">
        <v>25</v>
      </c>
    </row>
    <row r="243" spans="53:59" ht="15" hidden="1">
      <c r="BA243">
        <v>37</v>
      </c>
      <c r="BC243">
        <v>29200</v>
      </c>
      <c r="BG243">
        <f>VLOOKUP(BG242,BA207:BG236,7,FALSE)</f>
        <v>2009</v>
      </c>
    </row>
    <row r="244" spans="53:55" ht="15" hidden="1">
      <c r="BA244">
        <v>38</v>
      </c>
      <c r="BC244">
        <v>29950</v>
      </c>
    </row>
    <row r="245" spans="53:55" ht="15" hidden="1">
      <c r="BA245">
        <v>39</v>
      </c>
      <c r="BC245">
        <v>30750</v>
      </c>
    </row>
    <row r="246" spans="53:161" ht="15" hidden="1">
      <c r="BA246">
        <v>40</v>
      </c>
      <c r="BC246">
        <v>31550</v>
      </c>
      <c r="BK246">
        <v>1</v>
      </c>
      <c r="BL246">
        <v>2</v>
      </c>
      <c r="BM246">
        <v>3</v>
      </c>
      <c r="BN246">
        <v>4</v>
      </c>
      <c r="BO246">
        <v>5</v>
      </c>
      <c r="BP246">
        <v>6</v>
      </c>
      <c r="BQ246">
        <v>7</v>
      </c>
      <c r="BR246">
        <v>8</v>
      </c>
      <c r="BS246">
        <v>9</v>
      </c>
      <c r="BT246">
        <v>10</v>
      </c>
      <c r="BU246">
        <v>11</v>
      </c>
      <c r="BV246">
        <v>12</v>
      </c>
      <c r="BW246">
        <v>13</v>
      </c>
      <c r="BX246">
        <v>14</v>
      </c>
      <c r="BY246">
        <v>15</v>
      </c>
      <c r="BZ246">
        <v>16</v>
      </c>
      <c r="CA246">
        <v>17</v>
      </c>
      <c r="CB246">
        <v>18</v>
      </c>
      <c r="CC246">
        <v>19</v>
      </c>
      <c r="CD246">
        <v>20</v>
      </c>
      <c r="CE246">
        <v>21</v>
      </c>
      <c r="CF246">
        <v>22</v>
      </c>
      <c r="CG246">
        <v>23</v>
      </c>
      <c r="CH246">
        <v>24</v>
      </c>
      <c r="CI246">
        <v>25</v>
      </c>
      <c r="CJ246">
        <v>26</v>
      </c>
      <c r="CK246">
        <v>27</v>
      </c>
      <c r="CL246">
        <v>28</v>
      </c>
      <c r="CM246">
        <v>29</v>
      </c>
      <c r="CN246">
        <v>30</v>
      </c>
      <c r="CO246">
        <v>31</v>
      </c>
      <c r="CP246">
        <v>32</v>
      </c>
      <c r="CQ246">
        <v>33</v>
      </c>
      <c r="CR246">
        <v>34</v>
      </c>
      <c r="CS246">
        <v>35</v>
      </c>
      <c r="CT246">
        <v>36</v>
      </c>
      <c r="CU246">
        <v>37</v>
      </c>
      <c r="CV246">
        <v>38</v>
      </c>
      <c r="CW246">
        <v>39</v>
      </c>
      <c r="CX246">
        <v>40</v>
      </c>
      <c r="CY246">
        <v>41</v>
      </c>
      <c r="CZ246">
        <v>42</v>
      </c>
      <c r="DA246">
        <v>43</v>
      </c>
      <c r="DB246">
        <v>44</v>
      </c>
      <c r="DC246">
        <v>45</v>
      </c>
      <c r="DD246">
        <v>46</v>
      </c>
      <c r="DE246">
        <v>47</v>
      </c>
      <c r="DF246">
        <v>48</v>
      </c>
      <c r="DG246">
        <v>49</v>
      </c>
      <c r="DH246">
        <v>50</v>
      </c>
      <c r="DI246">
        <v>51</v>
      </c>
      <c r="DJ246">
        <v>52</v>
      </c>
      <c r="DK246">
        <v>53</v>
      </c>
      <c r="DL246">
        <v>54</v>
      </c>
      <c r="DM246">
        <v>55</v>
      </c>
      <c r="DN246">
        <v>56</v>
      </c>
      <c r="DO246">
        <v>57</v>
      </c>
      <c r="DP246">
        <v>58</v>
      </c>
      <c r="DQ246">
        <v>59</v>
      </c>
      <c r="DR246">
        <v>60</v>
      </c>
      <c r="DS246">
        <v>61</v>
      </c>
      <c r="DT246">
        <v>62</v>
      </c>
      <c r="DU246">
        <v>63</v>
      </c>
      <c r="DV246">
        <v>64</v>
      </c>
      <c r="DW246">
        <v>65</v>
      </c>
      <c r="DX246">
        <v>66</v>
      </c>
      <c r="DY246">
        <v>67</v>
      </c>
      <c r="DZ246">
        <v>68</v>
      </c>
      <c r="EA246">
        <v>69</v>
      </c>
      <c r="EB246">
        <v>70</v>
      </c>
      <c r="EC246">
        <v>71</v>
      </c>
      <c r="ED246">
        <v>72</v>
      </c>
      <c r="EE246">
        <v>73</v>
      </c>
      <c r="EF246">
        <v>74</v>
      </c>
      <c r="EG246">
        <v>75</v>
      </c>
      <c r="EH246">
        <v>76</v>
      </c>
      <c r="EI246">
        <v>77</v>
      </c>
      <c r="EJ246">
        <v>78</v>
      </c>
      <c r="EK246">
        <v>79</v>
      </c>
      <c r="EL246">
        <v>80</v>
      </c>
      <c r="EM246">
        <v>81</v>
      </c>
      <c r="EN246">
        <v>82</v>
      </c>
      <c r="EO246">
        <v>83</v>
      </c>
      <c r="EP246">
        <v>84</v>
      </c>
      <c r="EQ246">
        <v>85</v>
      </c>
      <c r="ER246">
        <v>86</v>
      </c>
      <c r="ES246">
        <v>87</v>
      </c>
      <c r="ET246">
        <v>88</v>
      </c>
      <c r="EU246">
        <v>89</v>
      </c>
      <c r="EV246">
        <v>90</v>
      </c>
      <c r="EW246">
        <v>91</v>
      </c>
      <c r="EX246">
        <v>92</v>
      </c>
      <c r="EY246">
        <v>93</v>
      </c>
      <c r="EZ246">
        <v>94</v>
      </c>
      <c r="FA246">
        <v>95</v>
      </c>
      <c r="FB246">
        <v>96</v>
      </c>
      <c r="FC246">
        <v>97</v>
      </c>
      <c r="FD246">
        <v>98</v>
      </c>
      <c r="FE246">
        <v>99</v>
      </c>
    </row>
    <row r="247" spans="53:161" ht="15" hidden="1">
      <c r="BA247">
        <v>41</v>
      </c>
      <c r="BC247">
        <v>32350</v>
      </c>
      <c r="BK247" t="s">
        <v>86</v>
      </c>
      <c r="BL247" t="s">
        <v>87</v>
      </c>
      <c r="BM247" t="s">
        <v>88</v>
      </c>
      <c r="BN247" t="s">
        <v>89</v>
      </c>
      <c r="BO247" t="s">
        <v>90</v>
      </c>
      <c r="BP247" t="s">
        <v>91</v>
      </c>
      <c r="BQ247" t="s">
        <v>92</v>
      </c>
      <c r="BR247" t="s">
        <v>93</v>
      </c>
      <c r="BS247" t="s">
        <v>94</v>
      </c>
      <c r="BT247" t="s">
        <v>95</v>
      </c>
      <c r="BU247" t="s">
        <v>96</v>
      </c>
      <c r="BV247" t="s">
        <v>97</v>
      </c>
      <c r="BW247" t="s">
        <v>98</v>
      </c>
      <c r="BX247" t="s">
        <v>99</v>
      </c>
      <c r="BY247" t="s">
        <v>100</v>
      </c>
      <c r="BZ247" t="s">
        <v>101</v>
      </c>
      <c r="CA247" t="s">
        <v>102</v>
      </c>
      <c r="CB247" t="s">
        <v>103</v>
      </c>
      <c r="CC247" t="s">
        <v>104</v>
      </c>
      <c r="CD247" t="s">
        <v>105</v>
      </c>
      <c r="CE247" t="s">
        <v>106</v>
      </c>
      <c r="CF247" t="s">
        <v>107</v>
      </c>
      <c r="CG247" t="s">
        <v>108</v>
      </c>
      <c r="CH247" t="s">
        <v>109</v>
      </c>
      <c r="CI247" t="s">
        <v>110</v>
      </c>
      <c r="CJ247" t="s">
        <v>111</v>
      </c>
      <c r="CK247" t="s">
        <v>112</v>
      </c>
      <c r="CL247" t="s">
        <v>113</v>
      </c>
      <c r="CM247" t="s">
        <v>114</v>
      </c>
      <c r="CN247" t="s">
        <v>115</v>
      </c>
      <c r="CO247" t="s">
        <v>116</v>
      </c>
      <c r="CP247" t="s">
        <v>117</v>
      </c>
      <c r="CQ247" t="s">
        <v>118</v>
      </c>
      <c r="CR247" t="s">
        <v>119</v>
      </c>
      <c r="CS247" t="s">
        <v>120</v>
      </c>
      <c r="CT247" t="s">
        <v>121</v>
      </c>
      <c r="CU247" t="s">
        <v>122</v>
      </c>
      <c r="CV247" t="s">
        <v>123</v>
      </c>
      <c r="CW247" t="s">
        <v>124</v>
      </c>
      <c r="CX247" t="s">
        <v>125</v>
      </c>
      <c r="CY247" t="s">
        <v>126</v>
      </c>
      <c r="CZ247" t="s">
        <v>127</v>
      </c>
      <c r="DA247" t="s">
        <v>128</v>
      </c>
      <c r="DB247" t="s">
        <v>129</v>
      </c>
      <c r="DC247" t="s">
        <v>130</v>
      </c>
      <c r="DD247" t="s">
        <v>131</v>
      </c>
      <c r="DE247" t="s">
        <v>132</v>
      </c>
      <c r="DF247" t="s">
        <v>133</v>
      </c>
      <c r="DG247" t="s">
        <v>134</v>
      </c>
      <c r="DH247" t="s">
        <v>135</v>
      </c>
      <c r="DI247" t="s">
        <v>136</v>
      </c>
      <c r="DJ247" t="s">
        <v>137</v>
      </c>
      <c r="DK247" t="s">
        <v>138</v>
      </c>
      <c r="DL247" t="s">
        <v>139</v>
      </c>
      <c r="DM247" t="s">
        <v>140</v>
      </c>
      <c r="DN247" t="s">
        <v>141</v>
      </c>
      <c r="DO247" t="s">
        <v>142</v>
      </c>
      <c r="DP247" t="s">
        <v>143</v>
      </c>
      <c r="DQ247" t="s">
        <v>144</v>
      </c>
      <c r="DR247" t="s">
        <v>145</v>
      </c>
      <c r="DS247" t="s">
        <v>146</v>
      </c>
      <c r="DT247" t="s">
        <v>147</v>
      </c>
      <c r="DU247" t="s">
        <v>148</v>
      </c>
      <c r="DV247" t="s">
        <v>149</v>
      </c>
      <c r="DW247" t="s">
        <v>150</v>
      </c>
      <c r="DX247" t="s">
        <v>151</v>
      </c>
      <c r="DY247" t="s">
        <v>152</v>
      </c>
      <c r="DZ247" t="s">
        <v>153</v>
      </c>
      <c r="EA247" t="s">
        <v>154</v>
      </c>
      <c r="EB247" t="s">
        <v>155</v>
      </c>
      <c r="EC247" t="s">
        <v>156</v>
      </c>
      <c r="ED247" t="s">
        <v>157</v>
      </c>
      <c r="EE247" t="s">
        <v>158</v>
      </c>
      <c r="EF247" t="s">
        <v>159</v>
      </c>
      <c r="EG247" t="s">
        <v>160</v>
      </c>
      <c r="EH247" t="s">
        <v>161</v>
      </c>
      <c r="EI247" t="s">
        <v>162</v>
      </c>
      <c r="EJ247" t="s">
        <v>163</v>
      </c>
      <c r="EK247" t="s">
        <v>164</v>
      </c>
      <c r="EL247" t="s">
        <v>165</v>
      </c>
      <c r="EM247" t="s">
        <v>166</v>
      </c>
      <c r="EN247" t="s">
        <v>167</v>
      </c>
      <c r="EO247" t="s">
        <v>168</v>
      </c>
      <c r="EP247" t="s">
        <v>169</v>
      </c>
      <c r="EQ247" t="s">
        <v>170</v>
      </c>
      <c r="ER247" t="s">
        <v>171</v>
      </c>
      <c r="ES247" t="s">
        <v>172</v>
      </c>
      <c r="ET247" t="s">
        <v>173</v>
      </c>
      <c r="EU247" t="s">
        <v>174</v>
      </c>
      <c r="EV247" t="s">
        <v>175</v>
      </c>
      <c r="EW247" t="s">
        <v>176</v>
      </c>
      <c r="EX247" t="s">
        <v>177</v>
      </c>
      <c r="EY247" t="s">
        <v>178</v>
      </c>
      <c r="EZ247" t="s">
        <v>179</v>
      </c>
      <c r="FA247" t="s">
        <v>180</v>
      </c>
      <c r="FB247" t="s">
        <v>181</v>
      </c>
      <c r="FC247" t="s">
        <v>182</v>
      </c>
      <c r="FD247" t="s">
        <v>183</v>
      </c>
      <c r="FE247" t="s">
        <v>184</v>
      </c>
    </row>
    <row r="248" spans="53:55" ht="15" hidden="1">
      <c r="BA248">
        <v>42</v>
      </c>
      <c r="BC248">
        <v>33200</v>
      </c>
    </row>
    <row r="249" spans="53:55" ht="15" hidden="1">
      <c r="BA249">
        <v>43</v>
      </c>
      <c r="BC249">
        <v>34050</v>
      </c>
    </row>
    <row r="250" spans="53:55" ht="15" hidden="1">
      <c r="BA250">
        <v>44</v>
      </c>
      <c r="BC250">
        <v>34900</v>
      </c>
    </row>
    <row r="251" spans="53:55" ht="15" hidden="1">
      <c r="BA251">
        <v>45</v>
      </c>
      <c r="BC251">
        <v>35800</v>
      </c>
    </row>
    <row r="252" spans="53:63" ht="15" hidden="1">
      <c r="BA252">
        <v>46</v>
      </c>
      <c r="BC252">
        <v>36700</v>
      </c>
      <c r="BF252">
        <f>'Salary certificate'!E25-'Salary certificate'!J25</f>
        <v>23864</v>
      </c>
      <c r="BH252" t="str">
        <f>IF(BH254=0," ",IF(BH254=1,"One Lakh",CONCATENATE(BH253," ",BH255)))</f>
        <v> </v>
      </c>
      <c r="BI252" t="str">
        <f>IF(BI254=0," ",IF(BI254=1,"One Thousand",CONCATENATE(BI253," ",BI255)))</f>
        <v>Twenty Three Thousands</v>
      </c>
      <c r="BJ252" t="str">
        <f>IF(BJ254=0," ",IF(BJ254=1,"One Hundred",CONCATENATE(BJ253," ",BJ255)))</f>
        <v>Eight Hundred</v>
      </c>
      <c r="BK252" t="str">
        <f>IF(BK254=0," ",IF(AND(BH254=0,BI254=0,BJ254=0),BK253,CONCATENATE("and"," ",BK253)))</f>
        <v>and Sixty Four</v>
      </c>
    </row>
    <row r="253" spans="53:63" ht="15" hidden="1">
      <c r="BA253">
        <v>47</v>
      </c>
      <c r="BC253">
        <v>37600</v>
      </c>
      <c r="BH253" t="e">
        <f>HLOOKUP(BH254,BK246:FE247,2,FALSE)</f>
        <v>#N/A</v>
      </c>
      <c r="BI253" t="str">
        <f>HLOOKUP(BI254,BK246:FE247,2,FALSE)</f>
        <v>Twenty Three</v>
      </c>
      <c r="BJ253" t="str">
        <f>HLOOKUP(BJ254,BK246:FE247,2,TRUE)</f>
        <v>Eight</v>
      </c>
      <c r="BK253" t="str">
        <f>HLOOKUP(BK254,BK246:FE247,2,TRUE)</f>
        <v>Sixty Four</v>
      </c>
    </row>
    <row r="254" spans="53:63" ht="15" hidden="1">
      <c r="BA254">
        <v>48</v>
      </c>
      <c r="BC254">
        <v>38570</v>
      </c>
      <c r="BH254">
        <f>INT(BH256/100000)</f>
        <v>0</v>
      </c>
      <c r="BI254">
        <f>INT(BH256/1000)-(BH254*100)</f>
        <v>23</v>
      </c>
      <c r="BJ254">
        <f>INT(BH256/100)-(BH254*1000)-(BI254*10)</f>
        <v>8</v>
      </c>
      <c r="BK254">
        <f>BH256-(BH254*100000)-(BI254*1000)-(BJ254*100)</f>
        <v>64</v>
      </c>
    </row>
    <row r="255" spans="53:62" ht="15" hidden="1">
      <c r="BA255">
        <v>49</v>
      </c>
      <c r="BC255">
        <v>39540</v>
      </c>
      <c r="BH255" t="s">
        <v>83</v>
      </c>
      <c r="BI255" t="s">
        <v>84</v>
      </c>
      <c r="BJ255" t="s">
        <v>85</v>
      </c>
    </row>
    <row r="256" spans="53:61" ht="15" hidden="1">
      <c r="BA256">
        <v>50</v>
      </c>
      <c r="BC256">
        <v>40510</v>
      </c>
      <c r="BH256">
        <f>BF252</f>
        <v>23864</v>
      </c>
      <c r="BI256" t="str">
        <f>IF(BH256=0,"Zero",CONCATENATE(BH252," ",BI252," ",BJ252," ",BK252," Rupees only "))</f>
        <v>  Twenty Three Thousands Eight Hundred and Sixty Four Rupees only </v>
      </c>
    </row>
    <row r="257" spans="53:55" ht="15" hidden="1">
      <c r="BA257">
        <v>51</v>
      </c>
      <c r="BC257">
        <v>41550</v>
      </c>
    </row>
    <row r="258" spans="53:55" ht="15" hidden="1">
      <c r="BA258">
        <v>52</v>
      </c>
      <c r="BC258">
        <v>42590</v>
      </c>
    </row>
    <row r="259" spans="53:55" ht="15" hidden="1">
      <c r="BA259">
        <v>53</v>
      </c>
      <c r="BC259">
        <v>43630</v>
      </c>
    </row>
    <row r="260" spans="53:55" ht="15" hidden="1">
      <c r="BA260">
        <v>54</v>
      </c>
      <c r="BC260">
        <v>44740</v>
      </c>
    </row>
    <row r="261" spans="53:55" ht="15" hidden="1">
      <c r="BA261">
        <v>55</v>
      </c>
      <c r="BC261">
        <v>45850</v>
      </c>
    </row>
    <row r="262" spans="53:59" ht="15" hidden="1">
      <c r="BA262">
        <v>56</v>
      </c>
      <c r="BC262">
        <v>46960</v>
      </c>
      <c r="BG262" t="str">
        <f>CONCATENATE("          Certify that  ",BD215,E4," working as a ",BB231," in ",E9,", ",E10,", ",E11," ( Mandal )",", ",E12," ( Dt. ) ")</f>
        <v>          Certify that  Sri.S.Nagaraju working as a S.A.(Eng) in ZPH School, Jonnagiri, Tuggali ( Mandal ), Kurnool ( Dt. ) </v>
      </c>
    </row>
    <row r="263" spans="53:60" ht="15" hidden="1">
      <c r="BA263">
        <v>57</v>
      </c>
      <c r="BC263">
        <v>48160</v>
      </c>
      <c r="BH263" t="str">
        <f>CONCATENATE("        ",BI216," salary particulars are given below for Month of  ",AY219)</f>
        <v>        His salary particulars are given below for Month of  Oct - 2013</v>
      </c>
    </row>
    <row r="264" spans="53:55" ht="15" hidden="1">
      <c r="BA264">
        <v>58</v>
      </c>
      <c r="BC264">
        <v>49360</v>
      </c>
    </row>
    <row r="265" spans="53:55" ht="15" hidden="1">
      <c r="BA265">
        <v>59</v>
      </c>
      <c r="BC265">
        <v>50560</v>
      </c>
    </row>
    <row r="266" spans="53:59" ht="15" hidden="1">
      <c r="BA266">
        <v>60</v>
      </c>
      <c r="BC266">
        <v>51760</v>
      </c>
      <c r="BG266" t="str">
        <f>CONCATENATE("           This is to certify that  ",BD215,"  ",E4,"  ",BI214," ",E7," workig as a ",BB231," in ",E9,", ",E10," ,",E11," ( Mandal )",", ",E12," ( Dt. )")</f>
        <v>           This is to certify that  Sri.  S.Nagaraju  S/o S.Maddileti workig as a S.A.(Eng) in ZPH School, Jonnagiri ,Tuggali ( Mandal ), Kurnool ( Dt. )</v>
      </c>
    </row>
    <row r="267" spans="53:59" ht="15" hidden="1">
      <c r="BA267">
        <v>61</v>
      </c>
      <c r="BC267">
        <v>53060</v>
      </c>
      <c r="BG267" t="str">
        <f>CONCATENATE("   ",BI216," joined in service on ",AY217," and  completed ",AW220,"  service in present cadre."," Period from ",AY217,"  to  ",AY218,".")</f>
        <v>   His joined in service on 14 /2 /2009 and  completed 4  years   service in present cadre. Period from 14 /2 /2009  to  16 /11 /2013.</v>
      </c>
    </row>
    <row r="268" spans="53:59" ht="15" hidden="1">
      <c r="BA268">
        <v>62</v>
      </c>
      <c r="BC268">
        <v>54360</v>
      </c>
      <c r="BG268" t="str">
        <f>CONCATENATE("     ",BI216," conduct &amp; character has been  ",BN212)</f>
        <v>     His conduct &amp; character has been  Satifactory</v>
      </c>
    </row>
    <row r="269" spans="53:59" ht="15" hidden="1">
      <c r="BA269">
        <v>63</v>
      </c>
      <c r="BC269">
        <v>55660</v>
      </c>
      <c r="BG269" t="str">
        <f>IF(BM210=1,BG268,"")</f>
        <v>     His conduct &amp; character has been  Satifactory</v>
      </c>
    </row>
    <row r="270" spans="53:55" ht="15" hidden="1">
      <c r="BA270">
        <v>64</v>
      </c>
      <c r="BC270">
        <f>BC269+1300</f>
        <v>56960</v>
      </c>
    </row>
    <row r="271" ht="15" hidden="1"/>
    <row r="272" ht="15" hidden="1"/>
    <row r="273" ht="15" hidden="1"/>
    <row r="274" ht="15" hidden="1">
      <c r="BC274" s="1">
        <v>17</v>
      </c>
    </row>
    <row r="275" ht="15" hidden="1"/>
    <row r="276" ht="15" hidden="1">
      <c r="BC276">
        <f>VLOOKUP(BC274,BA207:BC270,3,FALSE)</f>
        <v>17050</v>
      </c>
    </row>
    <row r="277" ht="15" hidden="1"/>
    <row r="278" ht="15" hidden="1"/>
    <row r="279" ht="15" hidden="1"/>
    <row r="280" ht="15" hidden="1"/>
  </sheetData>
  <sheetProtection password="8E92" sheet="1" objects="1" scenarios="1" selectLockedCells="1"/>
  <mergeCells count="50">
    <mergeCell ref="E6:F6"/>
    <mergeCell ref="E5:F5"/>
    <mergeCell ref="C14:D14"/>
    <mergeCell ref="E14:F14"/>
    <mergeCell ref="C8:D8"/>
    <mergeCell ref="C10:D10"/>
    <mergeCell ref="C12:D12"/>
    <mergeCell ref="C11:D11"/>
    <mergeCell ref="E11:G11"/>
    <mergeCell ref="E12:G12"/>
    <mergeCell ref="H30:I30"/>
    <mergeCell ref="H24:I24"/>
    <mergeCell ref="H25:I25"/>
    <mergeCell ref="H26:I26"/>
    <mergeCell ref="H27:I27"/>
    <mergeCell ref="H28:I28"/>
    <mergeCell ref="H29:I29"/>
    <mergeCell ref="D28:E28"/>
    <mergeCell ref="D29:E29"/>
    <mergeCell ref="G19:I19"/>
    <mergeCell ref="H21:I21"/>
    <mergeCell ref="H22:I22"/>
    <mergeCell ref="H23:I23"/>
    <mergeCell ref="C19:E19"/>
    <mergeCell ref="B2:M2"/>
    <mergeCell ref="L4:O11"/>
    <mergeCell ref="I4:K11"/>
    <mergeCell ref="C5:D5"/>
    <mergeCell ref="C7:D7"/>
    <mergeCell ref="D25:E25"/>
    <mergeCell ref="E4:G4"/>
    <mergeCell ref="E7:G7"/>
    <mergeCell ref="E9:G9"/>
    <mergeCell ref="E10:G10"/>
    <mergeCell ref="K20:O21"/>
    <mergeCell ref="J24:O24"/>
    <mergeCell ref="D21:E21"/>
    <mergeCell ref="D22:E22"/>
    <mergeCell ref="D23:E23"/>
    <mergeCell ref="D24:E24"/>
    <mergeCell ref="C16:F16"/>
    <mergeCell ref="C17:F17"/>
    <mergeCell ref="C13:E13"/>
    <mergeCell ref="F13:G13"/>
    <mergeCell ref="C33:E33"/>
    <mergeCell ref="C4:D4"/>
    <mergeCell ref="C6:D6"/>
    <mergeCell ref="C9:D9"/>
    <mergeCell ref="D26:E26"/>
    <mergeCell ref="D27:E27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M41"/>
  <sheetViews>
    <sheetView showGridLines="0" showRowColHeaders="0" zoomScalePageLayoutView="0" workbookViewId="0" topLeftCell="A1">
      <selection activeCell="O13" sqref="O13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6.421875" style="0" customWidth="1"/>
    <col min="4" max="4" width="11.00390625" style="0" customWidth="1"/>
    <col min="5" max="5" width="8.28125" style="0" customWidth="1"/>
    <col min="6" max="6" width="7.140625" style="0" customWidth="1"/>
    <col min="7" max="7" width="0.5625" style="0" customWidth="1"/>
    <col min="8" max="8" width="14.28125" style="0" customWidth="1"/>
    <col min="9" max="9" width="5.7109375" style="0" customWidth="1"/>
    <col min="10" max="10" width="9.140625" style="0" customWidth="1"/>
    <col min="11" max="11" width="8.7109375" style="0" customWidth="1"/>
    <col min="12" max="12" width="5.00390625" style="0" customWidth="1"/>
    <col min="13" max="13" width="8.7109375" style="0" customWidth="1"/>
    <col min="14" max="14" width="4.8515625" style="0" customWidth="1"/>
  </cols>
  <sheetData>
    <row r="1" ht="15.75" thickBot="1"/>
    <row r="2" spans="2:13" ht="15"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  <c r="M2" s="35"/>
    </row>
    <row r="3" spans="2:13" ht="21">
      <c r="B3" s="46"/>
      <c r="C3" s="35"/>
      <c r="D3" s="157" t="s">
        <v>75</v>
      </c>
      <c r="E3" s="157"/>
      <c r="F3" s="157"/>
      <c r="G3" s="157"/>
      <c r="H3" s="157"/>
      <c r="I3" s="157"/>
      <c r="J3" s="157"/>
      <c r="K3" s="157"/>
      <c r="L3" s="57"/>
      <c r="M3" s="53"/>
    </row>
    <row r="4" spans="2:13" ht="15">
      <c r="B4" s="46"/>
      <c r="C4" s="35"/>
      <c r="D4" s="35"/>
      <c r="E4" s="35"/>
      <c r="F4" s="35"/>
      <c r="G4" s="35"/>
      <c r="H4" s="35"/>
      <c r="I4" s="35"/>
      <c r="J4" s="35"/>
      <c r="K4" s="35"/>
      <c r="L4" s="47"/>
      <c r="M4" s="35"/>
    </row>
    <row r="5" spans="2:13" ht="15" customHeight="1">
      <c r="B5" s="46"/>
      <c r="C5" s="158" t="str">
        <f>DATA!BG262</f>
        <v>          Certify that  Sri.S.Nagaraju working as a S.A.(Eng) in ZPH School, Jonnagiri, Tuggali ( Mandal ), Kurnool ( Dt. ) </v>
      </c>
      <c r="D5" s="158"/>
      <c r="E5" s="158"/>
      <c r="F5" s="158"/>
      <c r="G5" s="158"/>
      <c r="H5" s="158"/>
      <c r="I5" s="158"/>
      <c r="J5" s="158"/>
      <c r="K5" s="158"/>
      <c r="L5" s="58"/>
      <c r="M5" s="54"/>
    </row>
    <row r="6" spans="2:13" ht="15" customHeight="1">
      <c r="B6" s="46"/>
      <c r="C6" s="158"/>
      <c r="D6" s="158"/>
      <c r="E6" s="158"/>
      <c r="F6" s="158"/>
      <c r="G6" s="158"/>
      <c r="H6" s="158"/>
      <c r="I6" s="158"/>
      <c r="J6" s="158"/>
      <c r="K6" s="158"/>
      <c r="L6" s="58"/>
      <c r="M6" s="54"/>
    </row>
    <row r="7" spans="2:13" ht="15" customHeight="1">
      <c r="B7" s="46"/>
      <c r="C7" s="158"/>
      <c r="D7" s="158"/>
      <c r="E7" s="158"/>
      <c r="F7" s="158"/>
      <c r="G7" s="158"/>
      <c r="H7" s="158"/>
      <c r="I7" s="158"/>
      <c r="J7" s="158"/>
      <c r="K7" s="158"/>
      <c r="L7" s="58"/>
      <c r="M7" s="54"/>
    </row>
    <row r="8" spans="2:13" ht="15" customHeight="1">
      <c r="B8" s="46"/>
      <c r="C8" s="158"/>
      <c r="D8" s="158"/>
      <c r="E8" s="158"/>
      <c r="F8" s="158"/>
      <c r="G8" s="158"/>
      <c r="H8" s="158"/>
      <c r="I8" s="158"/>
      <c r="J8" s="158"/>
      <c r="K8" s="158"/>
      <c r="L8" s="58"/>
      <c r="M8" s="54"/>
    </row>
    <row r="9" spans="2:13" ht="7.5" customHeight="1">
      <c r="B9" s="46"/>
      <c r="C9" s="35"/>
      <c r="D9" s="35"/>
      <c r="E9" s="35"/>
      <c r="F9" s="35"/>
      <c r="G9" s="35"/>
      <c r="H9" s="35"/>
      <c r="I9" s="35"/>
      <c r="J9" s="35"/>
      <c r="K9" s="35"/>
      <c r="L9" s="47"/>
      <c r="M9" s="35"/>
    </row>
    <row r="10" spans="2:13" ht="15" customHeight="1">
      <c r="B10" s="46"/>
      <c r="C10" s="159" t="str">
        <f>DATA!BH263</f>
        <v>        His salary particulars are given below for Month of  Oct - 2013</v>
      </c>
      <c r="D10" s="159"/>
      <c r="E10" s="159"/>
      <c r="F10" s="159"/>
      <c r="G10" s="159"/>
      <c r="H10" s="159"/>
      <c r="I10" s="159"/>
      <c r="J10" s="159"/>
      <c r="K10" s="159"/>
      <c r="L10" s="59"/>
      <c r="M10" s="55"/>
    </row>
    <row r="11" spans="2:13" ht="15.75" customHeight="1">
      <c r="B11" s="46"/>
      <c r="C11" s="159"/>
      <c r="D11" s="159"/>
      <c r="E11" s="159"/>
      <c r="F11" s="159"/>
      <c r="G11" s="159"/>
      <c r="H11" s="159"/>
      <c r="I11" s="159"/>
      <c r="J11" s="159"/>
      <c r="K11" s="159"/>
      <c r="L11" s="59"/>
      <c r="M11" s="55"/>
    </row>
    <row r="12" spans="2:13" ht="15.75" thickBot="1">
      <c r="B12" s="46"/>
      <c r="C12" s="35"/>
      <c r="D12" s="35"/>
      <c r="E12" s="35"/>
      <c r="F12" s="35"/>
      <c r="G12" s="35"/>
      <c r="H12" s="35"/>
      <c r="I12" s="35"/>
      <c r="J12" s="35"/>
      <c r="K12" s="35"/>
      <c r="L12" s="47"/>
      <c r="M12" s="35"/>
    </row>
    <row r="13" spans="2:13" ht="18.75" thickBot="1">
      <c r="B13" s="46"/>
      <c r="C13" s="169" t="s">
        <v>7</v>
      </c>
      <c r="D13" s="170"/>
      <c r="E13" s="170"/>
      <c r="F13" s="171"/>
      <c r="G13" s="61"/>
      <c r="H13" s="169" t="s">
        <v>18</v>
      </c>
      <c r="I13" s="170"/>
      <c r="J13" s="171"/>
      <c r="K13" s="35"/>
      <c r="L13" s="47"/>
      <c r="M13" s="35"/>
    </row>
    <row r="14" spans="2:13" ht="15.75" thickBot="1">
      <c r="B14" s="46"/>
      <c r="C14" s="147" t="s">
        <v>8</v>
      </c>
      <c r="D14" s="148"/>
      <c r="E14" s="103">
        <f>DATA!BC276</f>
        <v>17050</v>
      </c>
      <c r="F14" s="104"/>
      <c r="G14" s="42"/>
      <c r="H14" s="9" t="str">
        <f>DATA!BJ212</f>
        <v>CPS</v>
      </c>
      <c r="I14" s="156">
        <f>DATA!BN238</f>
        <v>2787</v>
      </c>
      <c r="J14" s="104"/>
      <c r="K14" s="35"/>
      <c r="L14" s="47"/>
      <c r="M14" s="35"/>
    </row>
    <row r="15" spans="2:13" ht="15.75" thickBot="1">
      <c r="B15" s="46"/>
      <c r="C15" s="107" t="s">
        <v>9</v>
      </c>
      <c r="D15" s="108"/>
      <c r="E15" s="147">
        <f>DATA!D22</f>
        <v>0</v>
      </c>
      <c r="F15" s="148"/>
      <c r="G15" s="42"/>
      <c r="H15" s="10" t="s">
        <v>19</v>
      </c>
      <c r="I15" s="147">
        <f>DATA!H22</f>
        <v>0</v>
      </c>
      <c r="J15" s="148"/>
      <c r="K15" s="35"/>
      <c r="L15" s="47"/>
      <c r="M15" s="35"/>
    </row>
    <row r="16" spans="2:13" ht="15.75" thickBot="1">
      <c r="B16" s="46"/>
      <c r="C16" s="147" t="s">
        <v>10</v>
      </c>
      <c r="D16" s="148"/>
      <c r="E16" s="165">
        <f>ROUND('Salary certificate'!E14*DATA!D23%,0)</f>
        <v>10815</v>
      </c>
      <c r="F16" s="166"/>
      <c r="G16" s="42"/>
      <c r="H16" s="10" t="s">
        <v>20</v>
      </c>
      <c r="I16" s="146">
        <f>DATA!H23</f>
        <v>3000</v>
      </c>
      <c r="J16" s="108"/>
      <c r="K16" s="35"/>
      <c r="L16" s="47"/>
      <c r="M16" s="35"/>
    </row>
    <row r="17" spans="2:13" ht="15.75" thickBot="1">
      <c r="B17" s="46"/>
      <c r="C17" s="107" t="s">
        <v>11</v>
      </c>
      <c r="D17" s="108"/>
      <c r="E17" s="107">
        <f>ROUND(E14*DATA!BF215%,0)</f>
        <v>2046</v>
      </c>
      <c r="F17" s="108"/>
      <c r="G17" s="42"/>
      <c r="H17" s="11" t="s">
        <v>21</v>
      </c>
      <c r="I17" s="147">
        <f>DATA!H24</f>
        <v>0</v>
      </c>
      <c r="J17" s="148"/>
      <c r="K17" s="35"/>
      <c r="L17" s="47"/>
      <c r="M17" s="35"/>
    </row>
    <row r="18" spans="2:13" ht="15.75" thickBot="1">
      <c r="B18" s="46"/>
      <c r="C18" s="147" t="s">
        <v>15</v>
      </c>
      <c r="D18" s="148"/>
      <c r="E18" s="147">
        <f>ROUND(E14*DATA!D25%,0)</f>
        <v>0</v>
      </c>
      <c r="F18" s="148"/>
      <c r="G18" s="42"/>
      <c r="H18" s="10" t="s">
        <v>22</v>
      </c>
      <c r="I18" s="146">
        <f>DATA!BK213</f>
        <v>60</v>
      </c>
      <c r="J18" s="108"/>
      <c r="K18" s="35"/>
      <c r="L18" s="47"/>
      <c r="M18" s="35"/>
    </row>
    <row r="19" spans="2:13" ht="15.75" thickBot="1">
      <c r="B19" s="46"/>
      <c r="C19" s="107" t="s">
        <v>12</v>
      </c>
      <c r="D19" s="108"/>
      <c r="E19" s="107">
        <f>DATA!D26</f>
        <v>0</v>
      </c>
      <c r="F19" s="108"/>
      <c r="G19" s="42"/>
      <c r="H19" s="11" t="s">
        <v>23</v>
      </c>
      <c r="I19" s="147">
        <f>DATA!BL213</f>
        <v>200</v>
      </c>
      <c r="J19" s="148"/>
      <c r="K19" s="35"/>
      <c r="L19" s="47"/>
      <c r="M19" s="35"/>
    </row>
    <row r="20" spans="2:13" ht="15.75" thickBot="1">
      <c r="B20" s="46"/>
      <c r="C20" s="147" t="s">
        <v>13</v>
      </c>
      <c r="D20" s="148"/>
      <c r="E20" s="147">
        <f>DATA!D27</f>
        <v>0</v>
      </c>
      <c r="F20" s="148"/>
      <c r="G20" s="42"/>
      <c r="H20" s="10" t="s">
        <v>24</v>
      </c>
      <c r="I20" s="147">
        <f>DATA!H27</f>
        <v>0</v>
      </c>
      <c r="J20" s="148"/>
      <c r="K20" s="35"/>
      <c r="L20" s="47"/>
      <c r="M20" s="35"/>
    </row>
    <row r="21" spans="2:13" ht="15.75" thickBot="1">
      <c r="B21" s="46"/>
      <c r="C21" s="147" t="s">
        <v>14</v>
      </c>
      <c r="D21" s="148"/>
      <c r="E21" s="147">
        <f>DATA!D28</f>
        <v>0</v>
      </c>
      <c r="F21" s="148"/>
      <c r="G21" s="42"/>
      <c r="H21" s="11" t="s">
        <v>25</v>
      </c>
      <c r="I21" s="147">
        <f>DATA!H28</f>
        <v>0</v>
      </c>
      <c r="J21" s="148"/>
      <c r="K21" s="35"/>
      <c r="L21" s="47"/>
      <c r="M21" s="35"/>
    </row>
    <row r="22" spans="2:13" ht="15.75" thickBot="1">
      <c r="B22" s="46"/>
      <c r="C22" s="162" t="s">
        <v>16</v>
      </c>
      <c r="D22" s="161"/>
      <c r="E22" s="162">
        <f>DATA!D29</f>
        <v>0</v>
      </c>
      <c r="F22" s="161"/>
      <c r="G22" s="42"/>
      <c r="H22" s="10" t="s">
        <v>26</v>
      </c>
      <c r="I22" s="147">
        <f>DATA!H29</f>
        <v>0</v>
      </c>
      <c r="J22" s="148"/>
      <c r="K22" s="35"/>
      <c r="L22" s="47"/>
      <c r="M22" s="35"/>
    </row>
    <row r="23" spans="2:13" ht="15.75" thickBot="1">
      <c r="B23" s="46"/>
      <c r="C23" s="35"/>
      <c r="D23" s="42"/>
      <c r="E23" s="42"/>
      <c r="F23" s="42"/>
      <c r="G23" s="42"/>
      <c r="H23" s="12" t="s">
        <v>16</v>
      </c>
      <c r="I23" s="160">
        <f>DATA!H30</f>
        <v>0</v>
      </c>
      <c r="J23" s="161"/>
      <c r="K23" s="35"/>
      <c r="L23" s="47"/>
      <c r="M23" s="35"/>
    </row>
    <row r="24" spans="2:13" ht="15.75" thickBot="1">
      <c r="B24" s="46"/>
      <c r="C24" s="35"/>
      <c r="D24" s="35"/>
      <c r="E24" s="35"/>
      <c r="F24" s="35"/>
      <c r="G24" s="35"/>
      <c r="H24" s="35"/>
      <c r="I24" s="35"/>
      <c r="J24" s="35"/>
      <c r="K24" s="35"/>
      <c r="L24" s="47"/>
      <c r="M24" s="35"/>
    </row>
    <row r="25" spans="2:13" ht="23.25" customHeight="1" thickBot="1">
      <c r="B25" s="51"/>
      <c r="C25" s="175" t="s">
        <v>192</v>
      </c>
      <c r="D25" s="176"/>
      <c r="E25" s="175">
        <f>SUM(E14:F22)</f>
        <v>29911</v>
      </c>
      <c r="F25" s="176"/>
      <c r="G25" s="52"/>
      <c r="H25" s="177" t="s">
        <v>193</v>
      </c>
      <c r="I25" s="178"/>
      <c r="J25" s="167">
        <f>SUM(I14:J23)</f>
        <v>6047</v>
      </c>
      <c r="K25" s="168"/>
      <c r="L25" s="60"/>
      <c r="M25" s="56"/>
    </row>
    <row r="26" spans="2:13" ht="15">
      <c r="B26" s="46"/>
      <c r="C26" s="35"/>
      <c r="D26" s="35"/>
      <c r="E26" s="35"/>
      <c r="F26" s="35"/>
      <c r="G26" s="35"/>
      <c r="H26" s="35"/>
      <c r="I26" s="35"/>
      <c r="J26" s="35"/>
      <c r="K26" s="35"/>
      <c r="L26" s="47"/>
      <c r="M26" s="35"/>
    </row>
    <row r="27" spans="2:13" ht="15">
      <c r="B27" s="46"/>
      <c r="C27" s="35"/>
      <c r="D27" s="35"/>
      <c r="E27" s="35"/>
      <c r="F27" s="35"/>
      <c r="G27" s="35"/>
      <c r="H27" s="35"/>
      <c r="I27" s="35"/>
      <c r="J27" s="35"/>
      <c r="K27" s="35"/>
      <c r="L27" s="47"/>
      <c r="M27" s="35"/>
    </row>
    <row r="28" spans="2:13" ht="15" customHeight="1">
      <c r="B28" s="46"/>
      <c r="C28" s="172" t="s">
        <v>204</v>
      </c>
      <c r="D28" s="172"/>
      <c r="E28" s="173" t="str">
        <f>CONCATENATE(" Rs. ",DATA!BH256)</f>
        <v> Rs. 23864</v>
      </c>
      <c r="F28" s="173"/>
      <c r="G28" s="62"/>
      <c r="H28" s="62"/>
      <c r="I28" s="62"/>
      <c r="J28" s="62"/>
      <c r="K28" s="62"/>
      <c r="L28" s="47"/>
      <c r="M28" s="35"/>
    </row>
    <row r="29" spans="2:13" ht="15">
      <c r="B29" s="46"/>
      <c r="C29" s="163" t="str">
        <f>CONCATENATE("(  ","Net in words :",DATA!BI256," )")</f>
        <v>(  Net in words :  Twenty Three Thousands Eight Hundred and Sixty Four Rupees only  )</v>
      </c>
      <c r="D29" s="163"/>
      <c r="E29" s="163"/>
      <c r="F29" s="163"/>
      <c r="G29" s="163"/>
      <c r="H29" s="163"/>
      <c r="I29" s="163"/>
      <c r="J29" s="163"/>
      <c r="K29" s="163"/>
      <c r="L29" s="164"/>
      <c r="M29" s="35"/>
    </row>
    <row r="30" spans="2:13" ht="15">
      <c r="B30" s="46"/>
      <c r="C30" s="35"/>
      <c r="D30" s="35"/>
      <c r="E30" s="35"/>
      <c r="F30" s="35"/>
      <c r="G30" s="35"/>
      <c r="H30" s="35"/>
      <c r="I30" s="35"/>
      <c r="J30" s="35"/>
      <c r="K30" s="35"/>
      <c r="L30" s="47"/>
      <c r="M30" s="35"/>
    </row>
    <row r="31" spans="2:13" ht="15">
      <c r="B31" s="46"/>
      <c r="C31" s="35"/>
      <c r="D31" s="35"/>
      <c r="E31" s="35"/>
      <c r="F31" s="35"/>
      <c r="G31" s="35"/>
      <c r="H31" s="35"/>
      <c r="I31" s="35"/>
      <c r="J31" s="35"/>
      <c r="K31" s="35"/>
      <c r="L31" s="47"/>
      <c r="M31" s="35"/>
    </row>
    <row r="32" spans="2:13" ht="15">
      <c r="B32" s="46"/>
      <c r="C32" s="35"/>
      <c r="D32" s="35"/>
      <c r="E32" s="35"/>
      <c r="F32" s="35"/>
      <c r="G32" s="35"/>
      <c r="H32" s="35"/>
      <c r="I32" s="35"/>
      <c r="J32" s="35"/>
      <c r="K32" s="35"/>
      <c r="L32" s="47"/>
      <c r="M32" s="35"/>
    </row>
    <row r="33" spans="2:13" ht="15">
      <c r="B33" s="46"/>
      <c r="C33" s="35"/>
      <c r="D33" s="35"/>
      <c r="E33" s="35"/>
      <c r="F33" s="35"/>
      <c r="G33" s="35"/>
      <c r="H33" s="35"/>
      <c r="I33" s="35"/>
      <c r="J33" s="35"/>
      <c r="K33" s="35"/>
      <c r="L33" s="47"/>
      <c r="M33" s="35"/>
    </row>
    <row r="34" spans="2:13" ht="15">
      <c r="B34" s="46"/>
      <c r="C34" s="35"/>
      <c r="D34" s="35"/>
      <c r="E34" s="35"/>
      <c r="F34" s="35"/>
      <c r="G34" s="35"/>
      <c r="H34" s="35"/>
      <c r="I34" s="35"/>
      <c r="J34" s="35"/>
      <c r="K34" s="35"/>
      <c r="L34" s="47"/>
      <c r="M34" s="35"/>
    </row>
    <row r="35" spans="2:13" ht="15">
      <c r="B35" s="46"/>
      <c r="C35" s="64" t="s">
        <v>195</v>
      </c>
      <c r="D35" s="80" t="str">
        <f>DATA!F13</f>
        <v>Jonnagiri</v>
      </c>
      <c r="E35" s="35"/>
      <c r="F35" s="35"/>
      <c r="G35" s="35"/>
      <c r="H35" s="174" t="s">
        <v>194</v>
      </c>
      <c r="I35" s="174"/>
      <c r="J35" s="174"/>
      <c r="K35" s="174"/>
      <c r="L35" s="47"/>
      <c r="M35" s="35"/>
    </row>
    <row r="36" spans="2:13" ht="15">
      <c r="B36" s="46"/>
      <c r="C36" s="7"/>
      <c r="D36" s="35"/>
      <c r="E36" s="35"/>
      <c r="F36" s="35"/>
      <c r="G36" s="35"/>
      <c r="H36" s="35"/>
      <c r="I36" s="35"/>
      <c r="J36" s="35"/>
      <c r="K36" s="35"/>
      <c r="L36" s="47"/>
      <c r="M36" s="35"/>
    </row>
    <row r="37" spans="2:13" ht="15">
      <c r="B37" s="46"/>
      <c r="C37" s="64" t="s">
        <v>196</v>
      </c>
      <c r="D37" s="79">
        <f ca="1">TODAY()</f>
        <v>41593</v>
      </c>
      <c r="E37" s="35"/>
      <c r="F37" s="35"/>
      <c r="G37" s="35"/>
      <c r="H37" s="35"/>
      <c r="I37" s="35"/>
      <c r="J37" s="35"/>
      <c r="K37" s="35"/>
      <c r="L37" s="47"/>
      <c r="M37" s="35"/>
    </row>
    <row r="38" spans="2:13" ht="15">
      <c r="B38" s="46"/>
      <c r="C38" s="63"/>
      <c r="D38" s="35"/>
      <c r="E38" s="35"/>
      <c r="F38" s="35"/>
      <c r="G38" s="35"/>
      <c r="H38" s="35"/>
      <c r="I38" s="35"/>
      <c r="J38" s="35"/>
      <c r="K38" s="35"/>
      <c r="L38" s="47"/>
      <c r="M38" s="35"/>
    </row>
    <row r="39" spans="2:13" ht="15">
      <c r="B39" s="46"/>
      <c r="C39" s="63"/>
      <c r="D39" s="35"/>
      <c r="E39" s="35"/>
      <c r="F39" s="35"/>
      <c r="G39" s="35"/>
      <c r="H39" s="35"/>
      <c r="I39" s="35"/>
      <c r="J39" s="35"/>
      <c r="K39" s="35"/>
      <c r="L39" s="47"/>
      <c r="M39" s="35"/>
    </row>
    <row r="40" spans="2:13" ht="15">
      <c r="B40" s="46"/>
      <c r="C40" s="35"/>
      <c r="D40" s="35"/>
      <c r="E40" s="35"/>
      <c r="F40" s="35"/>
      <c r="G40" s="35"/>
      <c r="H40" s="35"/>
      <c r="I40" s="35"/>
      <c r="J40" s="35"/>
      <c r="K40" s="35"/>
      <c r="L40" s="47"/>
      <c r="M40" s="35"/>
    </row>
    <row r="41" spans="2:13" ht="15.75" thickBo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50"/>
      <c r="M41" s="35"/>
    </row>
  </sheetData>
  <sheetProtection password="8E92" sheet="1" objects="1" scenarios="1" selectLockedCells="1" selectUnlockedCells="1"/>
  <mergeCells count="41">
    <mergeCell ref="C21:D21"/>
    <mergeCell ref="C28:D28"/>
    <mergeCell ref="E28:F28"/>
    <mergeCell ref="H35:K35"/>
    <mergeCell ref="C22:D22"/>
    <mergeCell ref="C25:D25"/>
    <mergeCell ref="E25:F25"/>
    <mergeCell ref="H25:I25"/>
    <mergeCell ref="C15:D15"/>
    <mergeCell ref="E19:F19"/>
    <mergeCell ref="I19:J19"/>
    <mergeCell ref="C16:D16"/>
    <mergeCell ref="C17:D17"/>
    <mergeCell ref="C18:D18"/>
    <mergeCell ref="C19:D19"/>
    <mergeCell ref="I16:J16"/>
    <mergeCell ref="E17:F17"/>
    <mergeCell ref="I17:J17"/>
    <mergeCell ref="E18:F18"/>
    <mergeCell ref="I18:J18"/>
    <mergeCell ref="E16:F16"/>
    <mergeCell ref="I23:J23"/>
    <mergeCell ref="E20:F20"/>
    <mergeCell ref="I20:J20"/>
    <mergeCell ref="E21:F21"/>
    <mergeCell ref="E22:F22"/>
    <mergeCell ref="C29:L29"/>
    <mergeCell ref="I21:J21"/>
    <mergeCell ref="J25:K25"/>
    <mergeCell ref="I22:J22"/>
    <mergeCell ref="C20:D20"/>
    <mergeCell ref="E14:F14"/>
    <mergeCell ref="I14:J14"/>
    <mergeCell ref="E15:F15"/>
    <mergeCell ref="I15:J15"/>
    <mergeCell ref="D3:K3"/>
    <mergeCell ref="C5:K8"/>
    <mergeCell ref="C10:K11"/>
    <mergeCell ref="H13:J13"/>
    <mergeCell ref="C13:F13"/>
    <mergeCell ref="C14:D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P27"/>
  <sheetViews>
    <sheetView showGridLines="0" showRowColHeaders="0" zoomScalePageLayoutView="0" workbookViewId="0" topLeftCell="A1">
      <selection activeCell="Q4" sqref="Q4"/>
    </sheetView>
  </sheetViews>
  <sheetFormatPr defaultColWidth="9.140625" defaultRowHeight="15"/>
  <cols>
    <col min="1" max="1" width="4.28125" style="0" customWidth="1"/>
    <col min="2" max="2" width="2.57421875" style="0" customWidth="1"/>
    <col min="3" max="3" width="12.421875" style="0" customWidth="1"/>
    <col min="6" max="6" width="9.7109375" style="0" customWidth="1"/>
    <col min="8" max="8" width="9.57421875" style="0" customWidth="1"/>
    <col min="9" max="10" width="8.421875" style="0" customWidth="1"/>
    <col min="11" max="11" width="3.57421875" style="0" customWidth="1"/>
    <col min="12" max="12" width="0.2890625" style="0" customWidth="1"/>
  </cols>
  <sheetData>
    <row r="1" ht="15.75" thickBot="1"/>
    <row r="2" spans="2:10" ht="15">
      <c r="B2" s="43"/>
      <c r="C2" s="44"/>
      <c r="D2" s="44"/>
      <c r="E2" s="44"/>
      <c r="F2" s="44"/>
      <c r="G2" s="44"/>
      <c r="H2" s="44"/>
      <c r="I2" s="44"/>
      <c r="J2" s="45"/>
    </row>
    <row r="3" spans="2:10" ht="22.5">
      <c r="B3" s="46"/>
      <c r="C3" s="179" t="s">
        <v>199</v>
      </c>
      <c r="D3" s="179"/>
      <c r="E3" s="179"/>
      <c r="F3" s="179"/>
      <c r="G3" s="179"/>
      <c r="H3" s="179"/>
      <c r="I3" s="179"/>
      <c r="J3" s="47"/>
    </row>
    <row r="4" spans="2:10" ht="15">
      <c r="B4" s="46"/>
      <c r="C4" s="35"/>
      <c r="D4" s="35"/>
      <c r="E4" s="35"/>
      <c r="F4" s="35"/>
      <c r="G4" s="35"/>
      <c r="H4" s="35"/>
      <c r="I4" s="35"/>
      <c r="J4" s="47"/>
    </row>
    <row r="5" spans="2:10" ht="15">
      <c r="B5" s="46"/>
      <c r="C5" s="35"/>
      <c r="D5" s="35"/>
      <c r="E5" s="35"/>
      <c r="F5" s="35"/>
      <c r="G5" s="35"/>
      <c r="H5" s="35"/>
      <c r="I5" s="35"/>
      <c r="J5" s="47"/>
    </row>
    <row r="6" spans="2:11" ht="15" customHeight="1">
      <c r="B6" s="46"/>
      <c r="C6" s="158" t="str">
        <f>CONCATENATE(DATA!BG266," ",DATA!BG267)</f>
        <v>           This is to certify that  Sri.  S.Nagaraju  S/o S.Maddileti workig as a S.A.(Eng) in ZPH School, Jonnagiri ,Tuggali ( Mandal ), Kurnool ( Dt. )    His joined in service on 14 /2 /2009 and  completed 4  years   service in present cadre. Period from 14 /2 /2009  to  16 /11 /2013.</v>
      </c>
      <c r="D6" s="158"/>
      <c r="E6" s="158"/>
      <c r="F6" s="158"/>
      <c r="G6" s="158"/>
      <c r="H6" s="158"/>
      <c r="I6" s="158"/>
      <c r="J6" s="180"/>
      <c r="K6" s="65"/>
    </row>
    <row r="7" spans="2:11" ht="18.75">
      <c r="B7" s="46"/>
      <c r="C7" s="158"/>
      <c r="D7" s="158"/>
      <c r="E7" s="158"/>
      <c r="F7" s="158"/>
      <c r="G7" s="158"/>
      <c r="H7" s="158"/>
      <c r="I7" s="158"/>
      <c r="J7" s="180"/>
      <c r="K7" s="65"/>
    </row>
    <row r="8" spans="2:11" ht="18.75">
      <c r="B8" s="46"/>
      <c r="C8" s="158"/>
      <c r="D8" s="158"/>
      <c r="E8" s="158"/>
      <c r="F8" s="158"/>
      <c r="G8" s="158"/>
      <c r="H8" s="158"/>
      <c r="I8" s="158"/>
      <c r="J8" s="180"/>
      <c r="K8" s="65"/>
    </row>
    <row r="9" spans="2:11" ht="18.75">
      <c r="B9" s="46"/>
      <c r="C9" s="158"/>
      <c r="D9" s="158"/>
      <c r="E9" s="158"/>
      <c r="F9" s="158"/>
      <c r="G9" s="158"/>
      <c r="H9" s="158"/>
      <c r="I9" s="158"/>
      <c r="J9" s="180"/>
      <c r="K9" s="65"/>
    </row>
    <row r="10" spans="2:11" ht="18.75">
      <c r="B10" s="46"/>
      <c r="C10" s="158"/>
      <c r="D10" s="158"/>
      <c r="E10" s="158"/>
      <c r="F10" s="158"/>
      <c r="G10" s="158"/>
      <c r="H10" s="158"/>
      <c r="I10" s="158"/>
      <c r="J10" s="180"/>
      <c r="K10" s="65"/>
    </row>
    <row r="11" spans="2:16" ht="18.75">
      <c r="B11" s="46"/>
      <c r="C11" s="158"/>
      <c r="D11" s="158"/>
      <c r="E11" s="158"/>
      <c r="F11" s="158"/>
      <c r="G11" s="158"/>
      <c r="H11" s="158"/>
      <c r="I11" s="158"/>
      <c r="J11" s="180"/>
      <c r="K11" s="65"/>
      <c r="P11" s="70"/>
    </row>
    <row r="12" spans="2:10" ht="9.75" customHeight="1">
      <c r="B12" s="46"/>
      <c r="C12" s="35"/>
      <c r="D12" s="35"/>
      <c r="E12" s="35"/>
      <c r="F12" s="35"/>
      <c r="G12" s="35"/>
      <c r="H12" s="35"/>
      <c r="I12" s="35"/>
      <c r="J12" s="47"/>
    </row>
    <row r="13" spans="2:10" ht="9.75" customHeight="1">
      <c r="B13" s="46"/>
      <c r="C13" s="35"/>
      <c r="D13" s="35"/>
      <c r="E13" s="35"/>
      <c r="F13" s="35"/>
      <c r="G13" s="35"/>
      <c r="H13" s="35"/>
      <c r="I13" s="35"/>
      <c r="J13" s="47"/>
    </row>
    <row r="14" spans="2:10" ht="15">
      <c r="B14" s="46"/>
      <c r="C14" s="35"/>
      <c r="D14" s="35"/>
      <c r="E14" s="35"/>
      <c r="F14" s="35"/>
      <c r="G14" s="35"/>
      <c r="H14" s="35"/>
      <c r="I14" s="35"/>
      <c r="J14" s="47"/>
    </row>
    <row r="15" spans="2:11" ht="18.75">
      <c r="B15" s="46"/>
      <c r="C15" s="181" t="str">
        <f>DATA!BG269</f>
        <v>     His conduct &amp; character has been  Satifactory</v>
      </c>
      <c r="D15" s="181"/>
      <c r="E15" s="181"/>
      <c r="F15" s="181"/>
      <c r="G15" s="181"/>
      <c r="H15" s="181"/>
      <c r="I15" s="181"/>
      <c r="J15" s="182"/>
      <c r="K15" s="66"/>
    </row>
    <row r="16" spans="2:10" ht="15">
      <c r="B16" s="46"/>
      <c r="C16" s="35"/>
      <c r="D16" s="35"/>
      <c r="E16" s="35"/>
      <c r="F16" s="35"/>
      <c r="G16" s="35"/>
      <c r="H16" s="35"/>
      <c r="I16" s="35"/>
      <c r="J16" s="47"/>
    </row>
    <row r="17" spans="2:10" ht="15">
      <c r="B17" s="46"/>
      <c r="C17" s="35"/>
      <c r="D17" s="35"/>
      <c r="E17" s="35"/>
      <c r="F17" s="35"/>
      <c r="G17" s="35"/>
      <c r="H17" s="35"/>
      <c r="I17" s="35"/>
      <c r="J17" s="47"/>
    </row>
    <row r="18" spans="2:10" ht="15">
      <c r="B18" s="46"/>
      <c r="C18" s="35"/>
      <c r="D18" s="35"/>
      <c r="E18" s="35"/>
      <c r="F18" s="35"/>
      <c r="G18" s="35"/>
      <c r="H18" s="35"/>
      <c r="I18" s="35"/>
      <c r="J18" s="47"/>
    </row>
    <row r="19" spans="2:10" ht="15">
      <c r="B19" s="46"/>
      <c r="C19" s="35"/>
      <c r="D19" s="35"/>
      <c r="E19" s="35"/>
      <c r="F19" s="35"/>
      <c r="G19" s="35"/>
      <c r="H19" s="35"/>
      <c r="I19" s="35"/>
      <c r="J19" s="47"/>
    </row>
    <row r="20" spans="2:10" ht="15">
      <c r="B20" s="46"/>
      <c r="C20" s="35"/>
      <c r="D20" s="35"/>
      <c r="E20" s="35"/>
      <c r="F20" s="35"/>
      <c r="G20" s="35"/>
      <c r="H20" s="35"/>
      <c r="I20" s="35"/>
      <c r="J20" s="47"/>
    </row>
    <row r="21" spans="2:11" ht="18">
      <c r="B21" s="46"/>
      <c r="C21" s="81" t="s">
        <v>195</v>
      </c>
      <c r="D21" s="183" t="str">
        <f>DATA!F13</f>
        <v>Jonnagiri</v>
      </c>
      <c r="E21" s="183"/>
      <c r="F21" s="35"/>
      <c r="G21" s="186" t="s">
        <v>200</v>
      </c>
      <c r="H21" s="186"/>
      <c r="I21" s="186"/>
      <c r="J21" s="187"/>
      <c r="K21" s="67"/>
    </row>
    <row r="22" spans="2:10" ht="15">
      <c r="B22" s="46"/>
      <c r="C22" s="63"/>
      <c r="D22" s="35"/>
      <c r="E22" s="35"/>
      <c r="F22" s="35"/>
      <c r="G22" s="35"/>
      <c r="H22" s="35"/>
      <c r="I22" s="35"/>
      <c r="J22" s="47"/>
    </row>
    <row r="23" spans="2:10" ht="15">
      <c r="B23" s="46"/>
      <c r="C23" s="81" t="s">
        <v>196</v>
      </c>
      <c r="D23" s="184">
        <f ca="1">TODAY()</f>
        <v>41593</v>
      </c>
      <c r="E23" s="185"/>
      <c r="F23" s="35"/>
      <c r="G23" s="35"/>
      <c r="H23" s="35"/>
      <c r="I23" s="35"/>
      <c r="J23" s="47"/>
    </row>
    <row r="24" spans="2:10" ht="15">
      <c r="B24" s="46"/>
      <c r="C24" s="35"/>
      <c r="D24" s="35"/>
      <c r="E24" s="35"/>
      <c r="F24" s="35"/>
      <c r="G24" s="35"/>
      <c r="H24" s="35"/>
      <c r="I24" s="35"/>
      <c r="J24" s="47"/>
    </row>
    <row r="25" spans="2:10" ht="15">
      <c r="B25" s="46"/>
      <c r="C25" s="35"/>
      <c r="D25" s="35"/>
      <c r="E25" s="35"/>
      <c r="F25" s="35"/>
      <c r="G25" s="35"/>
      <c r="H25" s="35"/>
      <c r="I25" s="35"/>
      <c r="J25" s="47"/>
    </row>
    <row r="26" spans="2:10" ht="15">
      <c r="B26" s="46"/>
      <c r="C26" s="35"/>
      <c r="D26" s="35"/>
      <c r="E26" s="35"/>
      <c r="F26" s="35"/>
      <c r="G26" s="35"/>
      <c r="H26" s="35"/>
      <c r="I26" s="35"/>
      <c r="J26" s="47"/>
    </row>
    <row r="27" spans="2:10" ht="15.75" thickBot="1">
      <c r="B27" s="48"/>
      <c r="C27" s="68"/>
      <c r="D27" s="68"/>
      <c r="E27" s="68"/>
      <c r="F27" s="68"/>
      <c r="G27" s="68"/>
      <c r="H27" s="68"/>
      <c r="I27" s="68"/>
      <c r="J27" s="69"/>
    </row>
  </sheetData>
  <sheetProtection password="8E92" sheet="1" objects="1" scenarios="1" selectLockedCells="1" selectUnlockedCells="1"/>
  <mergeCells count="6">
    <mergeCell ref="C3:I3"/>
    <mergeCell ref="C6:J11"/>
    <mergeCell ref="C15:J15"/>
    <mergeCell ref="D21:E21"/>
    <mergeCell ref="D23:E23"/>
    <mergeCell ref="G21:J21"/>
  </mergeCells>
  <printOptions horizontalCentered="1"/>
  <pageMargins left="0.65" right="0.62" top="0.75" bottom="0.75" header="0.29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</dc:creator>
  <cp:keywords/>
  <dc:description/>
  <cp:lastModifiedBy>cr</cp:lastModifiedBy>
  <cp:lastPrinted>2013-11-11T00:25:27Z</cp:lastPrinted>
  <dcterms:created xsi:type="dcterms:W3CDTF">2013-11-10T00:34:22Z</dcterms:created>
  <dcterms:modified xsi:type="dcterms:W3CDTF">2013-11-15T03:18:39Z</dcterms:modified>
  <cp:category/>
  <cp:version/>
  <cp:contentType/>
  <cp:contentStatus/>
</cp:coreProperties>
</file>